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0" yWindow="0" windowWidth="20730" windowHeight="11760" tabRatio="834"/>
  </bookViews>
  <sheets>
    <sheet name="ORÇAMENTO" sheetId="19" r:id="rId1"/>
    <sheet name="CRONOGRAMA - SEM DES" sheetId="8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d">#N/A</definedName>
    <definedName name="\f">#N/A</definedName>
    <definedName name="\p">#N/A</definedName>
    <definedName name="__123Graph_A" hidden="1">#REF!</definedName>
    <definedName name="__123Graph_B" hidden="1">#REF!</definedName>
    <definedName name="__123Graph_C" hidden="1">#REF!</definedName>
    <definedName name="__123Graph_D" hidden="1">'[1]Etapa Única'!$C$125:$C$134</definedName>
    <definedName name="__123Graph_E" hidden="1">'[1]Etapa Única'!$E$125:$E$134</definedName>
    <definedName name="__123Graph_X" hidden="1">#REF!</definedName>
    <definedName name="_BSADJ">#REF!</definedName>
    <definedName name="_BSTGT">#REF!</definedName>
    <definedName name="_Fill" hidden="1">#REF!</definedName>
    <definedName name="_xlnm._FilterDatabase" localSheetId="0" hidden="1">ORÇAMENTO!$A$11:$I$66</definedName>
    <definedName name="_IND1">#REF!</definedName>
    <definedName name="_IND2">#REF!</definedName>
    <definedName name="_Key1" hidden="1">#REF!</definedName>
    <definedName name="_Key2" hidden="1">#REF!</definedName>
    <definedName name="_MM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acha.coluna">#REF!</definedName>
    <definedName name="acha.dados">#REF!</definedName>
    <definedName name="acha.dados2">#REF!</definedName>
    <definedName name="acha.linha">#REF!</definedName>
    <definedName name="acha.linha2">#REF!</definedName>
    <definedName name="ACRE" hidden="1">#REF!</definedName>
    <definedName name="ademir" hidden="1">{#N/A,#N/A,FALSE,"Cronograma";#N/A,#N/A,FALSE,"Cronogr. 2"}</definedName>
    <definedName name="_xlnm.Print_Area" localSheetId="1">'CRONOGRAMA - SEM DES'!$B$1:$J$41</definedName>
    <definedName name="_xlnm.Print_Area" localSheetId="0">ORÇAMENTO!$A$1:$I$73</definedName>
    <definedName name="Área_impressão_IM">#REF!</definedName>
    <definedName name="Área_impressão_IM2">#REF!</definedName>
    <definedName name="AreaTeste" localSheetId="1">#REF!</definedName>
    <definedName name="AreaTeste">#REF!</definedName>
    <definedName name="AreaTeste2" localSheetId="1">#REF!</definedName>
    <definedName name="AreaTeste2">#REF!</definedName>
    <definedName name="ATUALIZANDO">#REF!</definedName>
    <definedName name="_xlnm.Database">#REF!</definedName>
    <definedName name="bdi">#REF!</definedName>
    <definedName name="BDI_EDIF_com_Desoneracao">'[2]COMP_BDI_EDIFICACOES_20,50%_'!$D$28</definedName>
    <definedName name="BDI_EDIF_sem_Desoneracao">'[2]COMP_BDI_EDIFICACOES_20,50%_SEM'!$D$28</definedName>
    <definedName name="BDIlds">'[3]LIGAÇÕES DOMICILIARES (SER)'!$K$13</definedName>
    <definedName name="BDIm">#REF!</definedName>
    <definedName name="BDIs">[4]Serv!$I$11</definedName>
    <definedName name="bosta" hidden="1">{#N/A,#N/A,FALSE,"Cronograma";#N/A,#N/A,FALSE,"Cronogr. 2"}</definedName>
    <definedName name="CA´L" hidden="1">{#N/A,#N/A,FALSE,"Cronograma";#N/A,#N/A,FALSE,"Cronogr. 2"}</definedName>
    <definedName name="cb">#REF!</definedName>
    <definedName name="ccc">#REF!</definedName>
    <definedName name="CélulaInicioPlanilha" localSheetId="1">#REF!</definedName>
    <definedName name="CélulaInicioPlanilha">#REF!</definedName>
    <definedName name="CélulaResumo" localSheetId="1">#REF!</definedName>
    <definedName name="CélulaResumo">#REF!</definedName>
    <definedName name="cer">#REF!</definedName>
    <definedName name="concorrentes" hidden="1">{#N/A,#N/A,FALSE,"Cronograma";#N/A,#N/A,FALSE,"Cronogr. 2"}</definedName>
    <definedName name="_xlnm.Criteria">#REF!</definedName>
    <definedName name="CRITERIOS2">#REF!</definedName>
    <definedName name="dssds">#REF!</definedName>
    <definedName name="EMPRESAS">OFFSET([5]COTAÇÕES!$C$26,1,0):OFFSET([5]COTAÇÕES!$I$42,-1,0)</definedName>
    <definedName name="Exist">#REF!</definedName>
    <definedName name="F" hidden="1">#REF!</definedName>
    <definedName name="fdfd">#REF!</definedName>
    <definedName name="g" hidden="1">#REF!</definedName>
    <definedName name="h" hidden="1">#REF!</definedName>
    <definedName name="I" hidden="1">[6]Poço!#REF!</definedName>
    <definedName name="INCC">[4]Mat!$J$9</definedName>
    <definedName name="INCC1">[4]Serv!$I$10</definedName>
    <definedName name="INDICES">OFFSET([5]COTAÇÕES!$C$21,1,0):OFFSET([5]COTAÇÕES!$J$25,-1,0)</definedName>
    <definedName name="j">#REF!</definedName>
    <definedName name="jfhdskjg">#REF!</definedName>
    <definedName name="K">#REF!</definedName>
    <definedName name="kapa">[7]resumo!$D$2</definedName>
    <definedName name="KAPA1">#REF!</definedName>
    <definedName name="KAPAs">[4]Serv!$E$9</definedName>
    <definedName name="Ks">'[8]SERVIÇOS '!$G$10</definedName>
    <definedName name="lista">#REF!</definedName>
    <definedName name="lista.coluna">#REF!</definedName>
    <definedName name="lista.linha">#REF!</definedName>
    <definedName name="Macro1">#N/A</definedName>
    <definedName name="MATBDI">#REF!</definedName>
    <definedName name="nil">#REF!</definedName>
    <definedName name="nilo">#REF!</definedName>
    <definedName name="ok">#REF!</definedName>
    <definedName name="orçamento">#REF!</definedName>
    <definedName name="POP">#REF!</definedName>
    <definedName name="Popular" hidden="1">{#N/A,#N/A,FALSE,"Cronograma";#N/A,#N/A,FALSE,"Cronogr. 2"}</definedName>
    <definedName name="Print_Area_MI">#REF!</definedName>
    <definedName name="PRINT2">#REF!</definedName>
    <definedName name="QTD">[9]Serviços!$E$7</definedName>
    <definedName name="Recalque">#REF!</definedName>
    <definedName name="rio" hidden="1">{#N/A,#N/A,FALSE,"Cronograma";#N/A,#N/A,FALSE,"Cronogr. 2"}</definedName>
    <definedName name="s">#REF!</definedName>
    <definedName name="sadsdf">#REF!</definedName>
    <definedName name="sddddddddddd">#REF!</definedName>
    <definedName name="SENHAGT" hidden="1">"PM2CAIXA"</definedName>
    <definedName name="SINAPI_AC" hidden="1">#REF!</definedName>
    <definedName name="ss" hidden="1">{#N/A,#N/A,FALSE,"Cronograma";#N/A,#N/A,FALSE,"Cronogr. 2"}</definedName>
    <definedName name="TABELA">'[10]PLANILHA FONTE'!$B$1:$G$290</definedName>
    <definedName name="_xlnm.Print_Titles" localSheetId="1">'CRONOGRAMA - SEM DES'!$1:$9</definedName>
    <definedName name="_xlnm.Print_Titles" localSheetId="0">ORÇAMENTO!$1:$12</definedName>
    <definedName name="truncar">[4]Serv!#REF!</definedName>
    <definedName name="vhvb">#REF!</definedName>
    <definedName name="vvvvvvvvvvvvvv">#REF!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9"/>
  <c r="H69"/>
  <c r="H68"/>
  <c r="H67"/>
  <c r="H66"/>
  <c r="H65"/>
  <c r="H64"/>
  <c r="H63"/>
  <c r="H62"/>
  <c r="H60"/>
  <c r="H59"/>
  <c r="H58"/>
  <c r="H57"/>
  <c r="H56"/>
  <c r="H55"/>
  <c r="H54"/>
  <c r="H53"/>
  <c r="I53" s="1"/>
  <c r="H52"/>
  <c r="H51"/>
  <c r="H50"/>
  <c r="H49"/>
  <c r="H48"/>
  <c r="H47"/>
  <c r="H46"/>
  <c r="H44"/>
  <c r="H43"/>
  <c r="H42"/>
  <c r="H41"/>
  <c r="I41" s="1"/>
  <c r="H40"/>
  <c r="H39"/>
  <c r="H37"/>
  <c r="H36"/>
  <c r="H35"/>
  <c r="H34"/>
  <c r="H33"/>
  <c r="H32"/>
  <c r="H30"/>
  <c r="H29"/>
  <c r="H28"/>
  <c r="H27"/>
  <c r="H25"/>
  <c r="H24"/>
  <c r="H23"/>
  <c r="H22"/>
  <c r="H20"/>
  <c r="H19"/>
  <c r="H18"/>
  <c r="H16"/>
  <c r="H15"/>
  <c r="H14"/>
  <c r="I34" l="1"/>
  <c r="I49"/>
  <c r="I59"/>
  <c r="I63"/>
  <c r="I37"/>
  <c r="I50"/>
  <c r="I52"/>
  <c r="I60"/>
  <c r="I23"/>
  <c r="I42"/>
  <c r="I55"/>
  <c r="I64"/>
  <c r="I57"/>
  <c r="I44"/>
  <c r="I48"/>
  <c r="I58"/>
  <c r="I66"/>
  <c r="I62"/>
  <c r="I69"/>
  <c r="I19"/>
  <c r="I18"/>
  <c r="I24"/>
  <c r="I33"/>
  <c r="I22"/>
  <c r="I47"/>
  <c r="I25"/>
  <c r="I35"/>
  <c r="I51"/>
  <c r="I67"/>
  <c r="I14"/>
  <c r="I68"/>
  <c r="I32"/>
  <c r="I15"/>
  <c r="I39"/>
  <c r="I65"/>
  <c r="I70"/>
  <c r="I54"/>
  <c r="I20"/>
  <c r="I16"/>
  <c r="I36"/>
  <c r="I46"/>
  <c r="I56"/>
  <c r="I43" l="1"/>
  <c r="I31"/>
  <c r="I28"/>
  <c r="I17"/>
  <c r="I13"/>
  <c r="I45"/>
  <c r="I40"/>
  <c r="I38" s="1"/>
  <c r="I21"/>
  <c r="I27"/>
  <c r="I61"/>
  <c r="C4" i="8"/>
  <c r="C5"/>
  <c r="C31"/>
  <c r="C28"/>
  <c r="C25"/>
  <c r="C22"/>
  <c r="C19"/>
  <c r="C16"/>
  <c r="C13"/>
  <c r="I29" i="19" l="1"/>
  <c r="I30"/>
  <c r="I26" l="1"/>
  <c r="I73" s="1"/>
  <c r="C3" i="8" l="1"/>
  <c r="D25" l="1"/>
  <c r="D13" l="1"/>
  <c r="L32" l="1"/>
  <c r="L29"/>
  <c r="L26"/>
  <c r="L23"/>
  <c r="L20"/>
  <c r="L17"/>
  <c r="L14"/>
  <c r="L11"/>
  <c r="C10" l="1"/>
  <c r="D16" l="1"/>
  <c r="D31"/>
  <c r="H31" l="1"/>
  <c r="I31"/>
  <c r="G31"/>
  <c r="F13" l="1"/>
  <c r="E13"/>
  <c r="E16"/>
  <c r="G16"/>
  <c r="F16"/>
  <c r="F35" l="1"/>
  <c r="M13"/>
  <c r="L13" s="1"/>
  <c r="M16"/>
  <c r="L16" s="1"/>
  <c r="D28" l="1"/>
  <c r="H28" l="1"/>
  <c r="G28"/>
  <c r="I28"/>
  <c r="D22"/>
  <c r="H22" l="1"/>
  <c r="I22"/>
  <c r="G22"/>
  <c r="D19" l="1"/>
  <c r="I19" l="1"/>
  <c r="I35" s="1"/>
  <c r="H19"/>
  <c r="H35" s="1"/>
  <c r="G19"/>
  <c r="M19" l="1"/>
  <c r="L19" s="1"/>
  <c r="G35"/>
  <c r="M31" l="1"/>
  <c r="L31" s="1"/>
  <c r="J25" l="1"/>
  <c r="J35" s="1"/>
  <c r="M25" l="1"/>
  <c r="L25" s="1"/>
  <c r="M28" l="1"/>
  <c r="L28" s="1"/>
  <c r="D10" l="1"/>
  <c r="D33" s="1"/>
  <c r="F36" s="1"/>
  <c r="H36"/>
  <c r="I36"/>
  <c r="G36"/>
  <c r="J36"/>
  <c r="M22"/>
  <c r="L22" s="1"/>
  <c r="E10" l="1"/>
  <c r="E35" l="1"/>
  <c r="M10"/>
  <c r="L10" s="1"/>
  <c r="N41"/>
  <c r="N43" s="1"/>
  <c r="E41" l="1"/>
  <c r="E36"/>
  <c r="M35"/>
  <c r="L35" s="1"/>
  <c r="O41" l="1"/>
  <c r="L36"/>
  <c r="E38"/>
  <c r="E39" s="1"/>
  <c r="F38" l="1"/>
  <c r="F39" s="1"/>
  <c r="G38" l="1"/>
  <c r="G39" s="1"/>
  <c r="H38" l="1"/>
  <c r="I38" l="1"/>
  <c r="H39"/>
  <c r="J38" l="1"/>
  <c r="J39" s="1"/>
  <c r="I39"/>
</calcChain>
</file>

<file path=xl/sharedStrings.xml><?xml version="1.0" encoding="utf-8"?>
<sst xmlns="http://schemas.openxmlformats.org/spreadsheetml/2006/main" count="285" uniqueCount="186">
  <si>
    <t>ITEM</t>
  </si>
  <si>
    <t>DESCRIÇÃO</t>
  </si>
  <si>
    <t>UN.</t>
  </si>
  <si>
    <t>TOTAL</t>
  </si>
  <si>
    <t>1.0</t>
  </si>
  <si>
    <t>SERVIÇOS PRELIMINARES</t>
  </si>
  <si>
    <t>1.1</t>
  </si>
  <si>
    <t>m²</t>
  </si>
  <si>
    <t>2.0</t>
  </si>
  <si>
    <t>2.1</t>
  </si>
  <si>
    <t>CÓDIGO</t>
  </si>
  <si>
    <t>PLANILHA ORÇAMENTÁRIA</t>
  </si>
  <si>
    <t>QUANTIDADE</t>
  </si>
  <si>
    <t>ETAPA</t>
  </si>
  <si>
    <t>SERVIÇO</t>
  </si>
  <si>
    <t>MÊS/ DESEMBOLSO</t>
  </si>
  <si>
    <t>TOTAL ETAPA (R$)</t>
  </si>
  <si>
    <t xml:space="preserve">TOTAIS PARCIAIS </t>
  </si>
  <si>
    <t xml:space="preserve">TOTAIS ACUMULADOS </t>
  </si>
  <si>
    <t xml:space="preserve">TOTAL GERAL </t>
  </si>
  <si>
    <t>TOTAL GERAL</t>
  </si>
  <si>
    <t>BDI c/ CPRB</t>
  </si>
  <si>
    <t>m³</t>
  </si>
  <si>
    <t>CRONOGRAMA FÍSICO-FINANCEIRO</t>
  </si>
  <si>
    <t>TABELA</t>
  </si>
  <si>
    <t>PLACA DE OBRA EM CHAPA DE ACO GALVANIZADO</t>
  </si>
  <si>
    <t>VALOR UNITÁRIO S/BDI</t>
  </si>
  <si>
    <t>m</t>
  </si>
  <si>
    <t>VALOR UNITÁRIO C/BDI</t>
  </si>
  <si>
    <t>BDI S/ CPRB</t>
  </si>
  <si>
    <t>COMPOSIÇÃO</t>
  </si>
  <si>
    <t>001</t>
  </si>
  <si>
    <t>SEM DESONERAÇÃO</t>
  </si>
  <si>
    <t>002</t>
  </si>
  <si>
    <t>TRABALHOS EM TERRA</t>
  </si>
  <si>
    <t>3.0</t>
  </si>
  <si>
    <t>4.0</t>
  </si>
  <si>
    <t>3.1</t>
  </si>
  <si>
    <t>3.2</t>
  </si>
  <si>
    <t>3.3</t>
  </si>
  <si>
    <t>5.0</t>
  </si>
  <si>
    <t>PAREDES E REVESTIMENTOS</t>
  </si>
  <si>
    <t>5.1</t>
  </si>
  <si>
    <t>5.2</t>
  </si>
  <si>
    <t>5.3</t>
  </si>
  <si>
    <t>5.4</t>
  </si>
  <si>
    <t>5.5</t>
  </si>
  <si>
    <t>5.6</t>
  </si>
  <si>
    <t>6.0</t>
  </si>
  <si>
    <t>6.1</t>
  </si>
  <si>
    <t>6.2</t>
  </si>
  <si>
    <t>6.3</t>
  </si>
  <si>
    <t>6.5</t>
  </si>
  <si>
    <t>PISOS</t>
  </si>
  <si>
    <t>7.0</t>
  </si>
  <si>
    <t>7.1</t>
  </si>
  <si>
    <t>7.3</t>
  </si>
  <si>
    <t>7.6</t>
  </si>
  <si>
    <t>8.0</t>
  </si>
  <si>
    <t>PINTURA</t>
  </si>
  <si>
    <t>INSTALAÇÕES ELÉTRICAS</t>
  </si>
  <si>
    <t>SINAPI</t>
  </si>
  <si>
    <t>ATERRO MANUAL DE VALAS COM SOLO ARGILO-ARENOSO E COMPACTAÇÃO MECANIZADA. AF_05/2016</t>
  </si>
  <si>
    <t>LASTRO DE CONCRETO MAGRO, APLICADO EM PISOS OU RADIERS, ESPESSURA DE 5CM. AF_07/2016</t>
  </si>
  <si>
    <t>SEINFRA</t>
  </si>
  <si>
    <t>ALVENARIA EM TIJOLO CERAMICO FURADO 9X19X19CM, 1 VEZ (ESPESSURA 19 CM), ASSENTADO EM ARGAMASSA TRACO 1:4, PREPARO MANUAL, JUNTAS DE 1 CM</t>
  </si>
  <si>
    <t>und</t>
  </si>
  <si>
    <t>CHAPISCO APLICADO EM ALVENARIAS E ESTRUTURAS DE CONCRETO INTERNAS, COM COLHER DE PEDREIRO. ARGAMASSA TRAÇO 1:3 COM PREPARO EM BETONEIRA 400 L. AF_06/2014</t>
  </si>
  <si>
    <t>MASSA ÚNICA, PARA RECEBIMENTO DE PINTURA, EM ARGAMASSA TRAÇO 1:2:8, PREPARO MECÂNICO COM BETONEIRA 400L, APLICADA MANUALMENTE EM FACES INTERNAS DE PAREDES, ESPESSURA DE 10MM, COM EXECUÇÃO DE TALISCAS. AF_06/2014</t>
  </si>
  <si>
    <t>APLICAÇÃO MANUAL DE PINTURA COM TINTA LÁTEX ACRÍLICA EM PAREDES, DUAS DEMÃOS. AF_06/2014</t>
  </si>
  <si>
    <t>DISJUNTOR MONOPOLAR TIPO NEMA, CORRENTE NOMINAL DE 10 ATÉ 30A - FORNECIMENTO E INSTALAÇÃO. AF_10/2020</t>
  </si>
  <si>
    <t>003</t>
  </si>
  <si>
    <t>005</t>
  </si>
  <si>
    <t>LASTRO DE CONCRETO MAGRO, APLICADO EM PISOS, LAJES SOBRE SOLO OU RADIERS. AF_08/2017</t>
  </si>
  <si>
    <t>88485</t>
  </si>
  <si>
    <t>APLICAÇÃO DE FUNDO SELADOR ACRÍLICO EM PAREDES, UMA DEMÃO. AF_06/2014</t>
  </si>
  <si>
    <t>88489</t>
  </si>
  <si>
    <t>006</t>
  </si>
  <si>
    <t>101890</t>
  </si>
  <si>
    <t xml:space="preserve">C4530 </t>
  </si>
  <si>
    <t xml:space="preserve">DISJUNTOR DIFERENCIAL DR-16A - 40A, 30mA </t>
  </si>
  <si>
    <t>96985</t>
  </si>
  <si>
    <t>HASTE DE ATERRAMENTO 5/8  PARA SPDA - FORNECIMENTO E INSTALAÇÃO. AF_12/2017</t>
  </si>
  <si>
    <t>010</t>
  </si>
  <si>
    <t>013</t>
  </si>
  <si>
    <t>3.4</t>
  </si>
  <si>
    <t>IMPERMEABILIZAÇÃO DE SUPERFÍCIE COM EMULSÃO ASFÁLTICA, 2 DEMÃOS AF_06/2018</t>
  </si>
  <si>
    <t>004</t>
  </si>
  <si>
    <t>LAJE TRELIÇADA UNIDIRECIONAL, INCLUSIVE ARMADURA NEGATIVA Q-61, BLOCOS DE EPS, INCLUSIVE ESCORAMENTO EM MADEIRA E CAPEAMENTO DE 4CM EM CONCRETO 25MPA, ALTURA TOTAL DA LAJE (ENCHIMENTO + CAPA) = (8+4), BETA 12, FORNECIMENTO E EXECUÇÃO INCLUÍDOS.</t>
  </si>
  <si>
    <t>DIVERSOS</t>
  </si>
  <si>
    <t>93382</t>
  </si>
  <si>
    <t>REATERRO MANUAL DE VALAS COM COMPACTAÇÃO MECANIZADA. AF_04/2016</t>
  </si>
  <si>
    <t>2.3</t>
  </si>
  <si>
    <t>2.2</t>
  </si>
  <si>
    <t>6.4</t>
  </si>
  <si>
    <t>8.1</t>
  </si>
  <si>
    <t>8.3</t>
  </si>
  <si>
    <t>8.4</t>
  </si>
  <si>
    <t>8.7</t>
  </si>
  <si>
    <t>1.3</t>
  </si>
  <si>
    <t>POSTE DE CONCRETO DUPLO T, RESISTÊNCIA NOMINAL 200KG, H=11,000M, PESO APROXIMADO 640KG</t>
  </si>
  <si>
    <t>C4969</t>
  </si>
  <si>
    <t>QUADRO DE MEDIÇÃO GERAL DE ENERGIA PARA 1 MEDIDOR DE SOBREPOR - FORNECIMENTO E INSTALAÇÃO. AF_10/2020</t>
  </si>
  <si>
    <t>1 MÊS</t>
  </si>
  <si>
    <t>2 MÊS</t>
  </si>
  <si>
    <t>3 MÊS</t>
  </si>
  <si>
    <t>4 MÊS</t>
  </si>
  <si>
    <t>5 MÊS</t>
  </si>
  <si>
    <t>6 MÊS</t>
  </si>
  <si>
    <t>un</t>
  </si>
  <si>
    <t>97114</t>
  </si>
  <si>
    <t>EXECUÇÃO DE JUNTAS DE CONTRAÇÃO PARA PAVIMENTOS DE CONCRETO. AF_11/2017</t>
  </si>
  <si>
    <t>102494</t>
  </si>
  <si>
    <t>PINTURA DE PISO COM TINTA EPÓXI, APLICAÇÃO MANUAL, 2 DEMÃOS, INCLUSO PRIMER EPÓXI. AF_05/2021</t>
  </si>
  <si>
    <t>100739</t>
  </si>
  <si>
    <t>PINTURA COM TINTA ALQUÍDICA DE ACABAMENTO (ESMALTE SINTÉTICO ACETINADO) PULVERIZADA SOBRE PERFIL METÁLICO EXECUTADO EM FÁBRICA (POR DEMÃO). AF_01/2020_P</t>
  </si>
  <si>
    <t>par</t>
  </si>
  <si>
    <t>INFRAESTRUTURA E ESTRUTURA</t>
  </si>
  <si>
    <t xml:space="preserve">REFLETOR SLIM LED 200W DE POTÊNCIA, BRANCO FRIO                                                                                                                                                                                                                                               </t>
  </si>
  <si>
    <t>ALVENARIA DE VEDAÇÃO DE BLOCOS CERÂMICOS FURADOS NA HORIZONTAL DE 9X19X19 CM (ESPESSURA 9 CM) E ARGAMASSA DE ASSENTAMENTO COM PREPARO EM BETONEIRA. AF_12/2021</t>
  </si>
  <si>
    <t>CONJUNTO DE TRAVES OFICIAL PARA FUTEBOL DE SALÃO 3X2M EM AÇO GALV.3", COM REQUADRO E REDES DE POLIETILENO FIO 4MM (CONJUNTO P/FUTSAL), FORNECIMENTO E INSTALAÇÃO.</t>
  </si>
  <si>
    <t>CONJUNTO PARA QUADRA DE VOLEI COM POSTES EM TUBO DE AÇO GALVANIZADO 3", H = *255* CM, PINTURA EM TINTA ESMALTE SINTÉTICO, REDE DE NYLON COM 2 MM, MALHA 10 X 10 CM, FORNECIMENTO E INSTALAÇÃO.</t>
  </si>
  <si>
    <t>cj</t>
  </si>
  <si>
    <t>ESTRUTURA METÁLICA FIXA, P/ TABELA EM FIBRA DE VIDRO, COM ARO E CESTA PARA BASQUETE, PADRÃO OFICIAL, EM TUBO GALVANIZADO D=5" - FORNECIMENTO E INSTALAÇÃO</t>
  </si>
  <si>
    <t>1.2</t>
  </si>
  <si>
    <t>LOCACAO CONVENCIONAL DE OBRA, UTILIZANDO GABARITO DE TÁBUAS CORRIDAS PONTALETADAS A CADA 2,00M -  2 UTILIZAÇÕES. AF_10/2018</t>
  </si>
  <si>
    <t xml:space="preserve">APLICAÇÃO DE LONA PLÁSTICA PARA EXECUÇÃO DE PAVIMENTOS/PISOS DE CONCRETO.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</si>
  <si>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008</t>
  </si>
  <si>
    <t xml:space="preserve">C4071 </t>
  </si>
  <si>
    <t xml:space="preserve">ARMADURA EM TELA SOLDÁVEL Q-92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</si>
  <si>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PISO EM CONCRETO USINADO BOMBEÁVEL, CLASSE DE RESISTÊNCIA C25, COM BRITA 0 E 1, SLUMP = 100 +/- 20 MM, INCLUI SERVIÇO DE BOMBEAMENTO E POLIMENTO COM DESEMPENADEIRA ELÉTRICA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</si>
  <si>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009</t>
  </si>
  <si>
    <t>7.2</t>
  </si>
  <si>
    <t>6.6</t>
  </si>
  <si>
    <t>7.4</t>
  </si>
  <si>
    <t>7.5</t>
  </si>
  <si>
    <t>8.2</t>
  </si>
  <si>
    <t>8.5</t>
  </si>
  <si>
    <t>8.6</t>
  </si>
  <si>
    <t>011</t>
  </si>
  <si>
    <t>4.1</t>
  </si>
  <si>
    <t>4.2</t>
  </si>
  <si>
    <t>4.3</t>
  </si>
  <si>
    <t>4.4</t>
  </si>
  <si>
    <t>LOCALIZAÇÃO: LOTEAMENTO UEPA - ALIANÇA - PE</t>
  </si>
  <si>
    <t>TAPUME COM TELHA METÁLICA. AF_05/2018</t>
  </si>
  <si>
    <t>ESCAVAÇÃO MECANIZADA PARA VIGA BALDRAME COM MINI-ESCAVADEIRA (INCLUINDO ESCAVAÇÃO PARA COLOCAÇÃO DE FÔRMAS). AF_06/2017</t>
  </si>
  <si>
    <t>VALOR TOTAL C/BDI</t>
  </si>
  <si>
    <t xml:space="preserve">CONCRETO ARMADO PRONTO, FCK 25 MPA CONDICAO A (NBR 12655), LANCADO EM FUNDACOES E ADENSADO, INCLUSIVE FORMA, ESCORAMENTO E FERRAGEM.   </t>
  </si>
  <si>
    <t>06.03.103</t>
  </si>
  <si>
    <t>EMLURB</t>
  </si>
  <si>
    <t>7.7</t>
  </si>
  <si>
    <t>7.8</t>
  </si>
  <si>
    <t>7.9</t>
  </si>
  <si>
    <t>7.10</t>
  </si>
  <si>
    <t>ENCHIMENTO DE BRITA PARA DRENO, LANÇAMENTO MANUAL. AF_07/2021</t>
  </si>
  <si>
    <t>GEOTÊXTIL NÃO TECIDO 100% POLIÉSTER, RESISTÊNCIA A TRAÇÃO DE 9 KN/M (RT - 9), INSTALADO EM DRENO - FORNECIMENTO E INSTALAÇÃO. AF_07/2021</t>
  </si>
  <si>
    <t>8.8</t>
  </si>
  <si>
    <t>JOELHO 45 GRAUS, PVC, SERIE R, ÁGUA PLUVIAL, DN 100 MM, JUNTA ELÁSTICA  , FORNECIDO E INSTALADO EM CONDUTORES VERTICAIS DE ÁGUAS PLUVIAIS. AF_12/2014</t>
  </si>
  <si>
    <t>TUBO PVC, SÉRIE R, ÁGUA PLUVIAL, DN 100 MM, FORNECIDO E INSTALADO EM RAMAL DE ENCAMINHAMENTO. AF_12/2014</t>
  </si>
  <si>
    <t>8.9</t>
  </si>
  <si>
    <t>7.11</t>
  </si>
  <si>
    <t>QUADRO DE DISTRIBUIÇÃO DE ENERGIA EM CHAPA DE AÇO GALVANIZADO, DE SOBREPOR, COM BARRAMENTO TRIFÁSICO, PARA 18 DISJUNTORES DIN 100A - FORNECMENTO E INSTALAÇÃO. AF_10/2020</t>
  </si>
  <si>
    <t>ELETRODUTO RÍGIDO ROSCÁVEL, PVC, DN 32 MM (1"), PARA CIRCUITOS TERMINAIS, INSTALADO EM PAREDE - FORNECIMENTO E INSTALAÇÃO. AF_12/2015</t>
  </si>
  <si>
    <t>C4562</t>
  </si>
  <si>
    <t>DISPOSITIVO DE PROTEÇÃO CONTRA SURTOS DE TENSÃO - DPS's - 40KA/440V</t>
  </si>
  <si>
    <t>LUVA PARA ELETRODUTO, PVC, ROSCÁVEL, DN 32 MM (1"), PARA CIRCUITOS TERMINAIS, INSTALADA EM FORRO - FORNECIMENTO E INSTALAÇÃO. AF_12/2015</t>
  </si>
  <si>
    <t>CURVA 90 GRAUS PARA ELETRODUTO, PVC, ROSCÁVEL, DN 32 MM (1"), PARA CIR CUITOS TERMINAIS, INSTALADA EM FORRO - FORNECIMENTO E INSTALAÇÃO. AF_12/2015</t>
  </si>
  <si>
    <t>7.12</t>
  </si>
  <si>
    <t>7.13</t>
  </si>
  <si>
    <t>7.14</t>
  </si>
  <si>
    <t>7.15</t>
  </si>
  <si>
    <t>PINTURA DE PISO COM TINTA ACRÍLICA, APLICAÇÃO MANUAL, 2 DEMÃOS, INCLUSO FUNDO PREPARADOR. AF_05/2021</t>
  </si>
  <si>
    <t xml:space="preserve">C2668 </t>
  </si>
  <si>
    <t>VERNIZ ACRÍLICO EM PAREDES DE CONCRETO - 2 DEMÃOS</t>
  </si>
  <si>
    <t>EXECUÇÃO DE PASSEIO EM PISO INTERTRAVADO, COM BLOCO RETANGULAR COLORIDO DE 20 X 10 CM, ESPESSURA 6 CM. AF_12/2015</t>
  </si>
  <si>
    <t>CAIXA ENTERRADA ELÉTRICA RETANGULAR, EM ALVENARIA COM BLOCOS DE CONCRETO, FUNDO COM BRITA, DIMENSÕES INTERNAS: 0,4X0,4X0,4 M. AF_12/2020</t>
  </si>
  <si>
    <t>POSTE DE AÇO CONICO CONTÍNUO, FLANGEADO, H=7M, INCLUSIVE LUMINÁRIA, SEM LÂMPADA - FORNECIMENTO E INSTALACAO. AF_11/2019</t>
  </si>
  <si>
    <t>ALAMBRADO PARA QUADRA POLIESPORTIVA, ESTRUTURADO POR TUBOS DE ACO GALVANIZADO, (MONTANTES COM DIAMETRO 2", TRAVESSAS E ESCORAS COM DIÂMETRO 2"), COM TELA DE ARAME GALVANIZADO (REVESTIDA EM PVC), FIO 12 BWG E MALHA QUADRADA 5X5CM (EXCETO MURETA), CONFORME PROJETO.</t>
  </si>
  <si>
    <t>OBRA: CONSTRUÇÃO DE UMA QUADRA ESPORTIVA SEM COBERTURA</t>
  </si>
  <si>
    <t>CABO DE COBRE FLEXÍVEL ISOLADO, 4 MM², ANTI-CHAMA 0,6/1,0 KV, PARA CIRCUITOS TERMINAIS - FORNECIMENTO E INSTALAÇÃO. AF_12/2015</t>
  </si>
  <si>
    <t>DATA: DEZEMBRO/2022</t>
  </si>
  <si>
    <t>TUBO DE PVC CORRUGADO RÍGIDO PERFURADO, DN 100 MM, PARA DRENO - FORNECIMENTO E ASSENTAMENTO. AF_07/2021</t>
  </si>
  <si>
    <r>
      <rPr>
        <b/>
        <sz val="10"/>
        <rFont val="Calibri"/>
        <family val="2"/>
        <scheme val="minor"/>
      </rPr>
      <t>BDI</t>
    </r>
    <r>
      <rPr>
        <b/>
        <sz val="9"/>
        <rFont val="Calibri"/>
        <family val="2"/>
        <scheme val="minor"/>
      </rPr>
      <t xml:space="preserve"> (EDIFICAÇÕES) = 20,50%</t>
    </r>
  </si>
  <si>
    <t>QUATROCENTOS E SETENTA E DOIS MIL, CENTO E NOVENTA E DOIS REAIS E DOZE CENTAVOS</t>
  </si>
  <si>
    <r>
      <t xml:space="preserve">FONTES DE PREÇOS: SINAPI OUTUBRO-2022 /SEINFRA MARÇO - 2021 / ORSE OUTUBRO - 2022 / EMLURB JULHO - 2018 - </t>
    </r>
    <r>
      <rPr>
        <b/>
        <u/>
        <sz val="10"/>
        <rFont val="Arial"/>
        <family val="2"/>
      </rPr>
      <t>SEM</t>
    </r>
    <r>
      <rPr>
        <b/>
        <sz val="10"/>
        <rFont val="Arial"/>
        <family val="2"/>
      </rPr>
      <t xml:space="preserve"> DESONERAÇÃO (BDI = 20,50%)</t>
    </r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</si>
</sst>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 &quot;R$&quot;\ * #,##0.00_ ;_ &quot;R$&quot;\ * \-#,##0.00_ ;_ &quot;R$&quot;\ * &quot;-&quot;??_ ;_ @_ "/>
    <numFmt numFmtId="167" formatCode="_(* #,##0.00_);_(* \(#,##0.00\);_(* \-??_);_(@_)"/>
    <numFmt numFmtId="168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b/>
      <sz val="1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165" fontId="2" fillId="0" borderId="0" applyFont="0" applyFill="0" applyBorder="0" applyAlignment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1" fillId="0" borderId="0"/>
    <xf numFmtId="0" fontId="23" fillId="0" borderId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26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43" fontId="2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168" fontId="1" fillId="0" borderId="0" applyFont="0" applyFill="0" applyBorder="0" applyAlignment="0" applyProtection="0"/>
    <xf numFmtId="0" fontId="1" fillId="0" borderId="0"/>
    <xf numFmtId="0" fontId="2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2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2" applyFont="1" applyAlignment="1">
      <alignment horizontal="center" vertical="top"/>
    </xf>
    <xf numFmtId="0" fontId="5" fillId="0" borderId="0" xfId="2" applyFont="1" applyAlignment="1">
      <alignment horizontal="center"/>
    </xf>
    <xf numFmtId="4" fontId="5" fillId="0" borderId="0" xfId="2" applyNumberFormat="1" applyFont="1" applyAlignment="1">
      <alignment horizontal="center"/>
    </xf>
    <xf numFmtId="0" fontId="7" fillId="0" borderId="0" xfId="0" applyFont="1"/>
    <xf numFmtId="0" fontId="8" fillId="0" borderId="0" xfId="2" applyFont="1" applyAlignment="1">
      <alignment horizontal="center"/>
    </xf>
    <xf numFmtId="0" fontId="9" fillId="0" borderId="0" xfId="0" applyFont="1"/>
    <xf numFmtId="0" fontId="8" fillId="0" borderId="0" xfId="2" applyFont="1" applyAlignment="1">
      <alignment horizontal="left"/>
    </xf>
    <xf numFmtId="0" fontId="11" fillId="0" borderId="0" xfId="0" applyFont="1"/>
    <xf numFmtId="0" fontId="12" fillId="0" borderId="0" xfId="0" applyFont="1"/>
    <xf numFmtId="0" fontId="16" fillId="2" borderId="0" xfId="0" applyFont="1" applyFill="1"/>
    <xf numFmtId="0" fontId="12" fillId="0" borderId="0" xfId="0" applyFont="1" applyAlignment="1">
      <alignment horizontal="center"/>
    </xf>
    <xf numFmtId="4" fontId="4" fillId="4" borderId="1" xfId="2" applyNumberFormat="1" applyFont="1" applyFill="1" applyBorder="1" applyAlignment="1">
      <alignment horizontal="center"/>
    </xf>
    <xf numFmtId="0" fontId="12" fillId="4" borderId="0" xfId="0" applyFont="1" applyFill="1"/>
    <xf numFmtId="0" fontId="6" fillId="5" borderId="0" xfId="0" applyFont="1" applyFill="1" applyAlignment="1">
      <alignment horizontal="center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43" fontId="7" fillId="0" borderId="0" xfId="23" applyFont="1" applyFill="1" applyBorder="1"/>
    <xf numFmtId="43" fontId="4" fillId="4" borderId="1" xfId="23" applyFont="1" applyFill="1" applyBorder="1" applyAlignment="1">
      <alignment horizontal="center"/>
    </xf>
    <xf numFmtId="0" fontId="17" fillId="0" borderId="0" xfId="0" applyFont="1"/>
    <xf numFmtId="0" fontId="21" fillId="0" borderId="0" xfId="2" applyFont="1" applyAlignment="1">
      <alignment horizontal="center"/>
    </xf>
    <xf numFmtId="4" fontId="4" fillId="4" borderId="0" xfId="2" applyNumberFormat="1" applyFont="1" applyFill="1" applyAlignment="1">
      <alignment horizontal="center"/>
    </xf>
    <xf numFmtId="4" fontId="4" fillId="0" borderId="0" xfId="2" applyNumberFormat="1" applyFont="1" applyAlignment="1">
      <alignment horizontal="center"/>
    </xf>
    <xf numFmtId="4" fontId="4" fillId="5" borderId="0" xfId="2" applyNumberFormat="1" applyFont="1" applyFill="1" applyAlignment="1">
      <alignment horizontal="center"/>
    </xf>
    <xf numFmtId="4" fontId="4" fillId="3" borderId="0" xfId="2" applyNumberFormat="1" applyFont="1" applyFill="1" applyAlignment="1">
      <alignment horizontal="center"/>
    </xf>
    <xf numFmtId="10" fontId="14" fillId="3" borderId="0" xfId="1" applyNumberFormat="1" applyFont="1" applyFill="1" applyBorder="1" applyAlignment="1">
      <alignment horizontal="center"/>
    </xf>
    <xf numFmtId="10" fontId="14" fillId="4" borderId="0" xfId="1" applyNumberFormat="1" applyFont="1" applyFill="1" applyBorder="1" applyAlignment="1">
      <alignment horizontal="center"/>
    </xf>
    <xf numFmtId="4" fontId="15" fillId="5" borderId="0" xfId="2" applyNumberFormat="1" applyFont="1" applyFill="1" applyAlignment="1">
      <alignment horizontal="center"/>
    </xf>
    <xf numFmtId="0" fontId="18" fillId="0" borderId="1" xfId="2" applyFont="1" applyBorder="1" applyAlignment="1">
      <alignment horizontal="center" vertical="top" wrapText="1"/>
    </xf>
    <xf numFmtId="4" fontId="17" fillId="0" borderId="1" xfId="2" applyNumberFormat="1" applyFont="1" applyBorder="1" applyAlignment="1">
      <alignment horizontal="center"/>
    </xf>
    <xf numFmtId="0" fontId="17" fillId="0" borderId="1" xfId="2" applyFont="1" applyBorder="1" applyAlignment="1">
      <alignment horizontal="center"/>
    </xf>
    <xf numFmtId="0" fontId="17" fillId="0" borderId="1" xfId="2" applyFont="1" applyBorder="1" applyAlignment="1">
      <alignment horizontal="right" vertical="justify"/>
    </xf>
    <xf numFmtId="0" fontId="5" fillId="0" borderId="0" xfId="0" applyFont="1"/>
    <xf numFmtId="0" fontId="4" fillId="2" borderId="1" xfId="2" applyFont="1" applyFill="1" applyBorder="1" applyAlignment="1">
      <alignment horizontal="center" vertical="top" wrapText="1"/>
    </xf>
    <xf numFmtId="0" fontId="4" fillId="4" borderId="1" xfId="2" applyFont="1" applyFill="1" applyBorder="1" applyAlignment="1">
      <alignment horizontal="center" vertical="top" wrapText="1"/>
    </xf>
    <xf numFmtId="0" fontId="4" fillId="4" borderId="1" xfId="2" applyFont="1" applyFill="1" applyBorder="1" applyAlignment="1">
      <alignment horizontal="left" vertical="justify"/>
    </xf>
    <xf numFmtId="0" fontId="4" fillId="4" borderId="1" xfId="2" applyFont="1" applyFill="1" applyBorder="1" applyAlignment="1">
      <alignment horizontal="center"/>
    </xf>
    <xf numFmtId="4" fontId="5" fillId="4" borderId="1" xfId="2" applyNumberFormat="1" applyFont="1" applyFill="1" applyBorder="1" applyAlignment="1">
      <alignment horizontal="center"/>
    </xf>
    <xf numFmtId="0" fontId="4" fillId="2" borderId="1" xfId="2" quotePrefix="1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justify" vertical="justify"/>
    </xf>
    <xf numFmtId="0" fontId="4" fillId="2" borderId="1" xfId="2" applyFont="1" applyFill="1" applyBorder="1" applyAlignment="1">
      <alignment horizontal="center"/>
    </xf>
    <xf numFmtId="4" fontId="5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justify" vertical="justify" wrapText="1"/>
    </xf>
    <xf numFmtId="0" fontId="2" fillId="0" borderId="0" xfId="0" applyFont="1"/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4" fontId="4" fillId="6" borderId="0" xfId="0" applyNumberFormat="1" applyFont="1" applyFill="1" applyAlignment="1">
      <alignment horizontal="center"/>
    </xf>
    <xf numFmtId="0" fontId="5" fillId="4" borderId="0" xfId="0" applyFont="1" applyFill="1"/>
    <xf numFmtId="0" fontId="5" fillId="2" borderId="0" xfId="0" applyFont="1" applyFill="1"/>
    <xf numFmtId="0" fontId="17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4" fillId="6" borderId="8" xfId="2" applyFont="1" applyFill="1" applyBorder="1" applyAlignment="1">
      <alignment horizontal="center" vertical="top" wrapText="1"/>
    </xf>
    <xf numFmtId="0" fontId="4" fillId="6" borderId="8" xfId="2" applyFont="1" applyFill="1" applyBorder="1" applyAlignment="1">
      <alignment horizontal="center" vertical="justify"/>
    </xf>
    <xf numFmtId="0" fontId="4" fillId="6" borderId="8" xfId="2" applyFont="1" applyFill="1" applyBorder="1" applyAlignment="1">
      <alignment horizontal="center"/>
    </xf>
    <xf numFmtId="4" fontId="4" fillId="6" borderId="8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" fontId="4" fillId="2" borderId="2" xfId="2" applyNumberFormat="1" applyFont="1" applyFill="1" applyBorder="1" applyAlignment="1">
      <alignment horizontal="center" vertical="center"/>
    </xf>
    <xf numFmtId="4" fontId="4" fillId="7" borderId="2" xfId="2" applyNumberFormat="1" applyFont="1" applyFill="1" applyBorder="1" applyAlignment="1">
      <alignment horizontal="center" wrapText="1"/>
    </xf>
    <xf numFmtId="4" fontId="17" fillId="0" borderId="0" xfId="0" applyNumberFormat="1" applyFont="1"/>
    <xf numFmtId="44" fontId="14" fillId="3" borderId="0" xfId="24" applyFont="1" applyFill="1" applyBorder="1" applyAlignment="1">
      <alignment horizontal="center"/>
    </xf>
    <xf numFmtId="44" fontId="20" fillId="0" borderId="0" xfId="24" applyFont="1" applyFill="1" applyBorder="1"/>
    <xf numFmtId="44" fontId="20" fillId="5" borderId="0" xfId="24" applyFont="1" applyFill="1" applyBorder="1" applyAlignment="1">
      <alignment horizontal="center"/>
    </xf>
    <xf numFmtId="44" fontId="19" fillId="0" borderId="0" xfId="24" applyFont="1" applyFill="1" applyBorder="1" applyAlignment="1">
      <alignment horizontal="center"/>
    </xf>
    <xf numFmtId="44" fontId="19" fillId="0" borderId="0" xfId="24" applyFont="1" applyFill="1" applyBorder="1"/>
    <xf numFmtId="44" fontId="19" fillId="4" borderId="0" xfId="24" applyFont="1" applyFill="1" applyBorder="1"/>
    <xf numFmtId="44" fontId="19" fillId="2" borderId="0" xfId="24" applyFont="1" applyFill="1" applyBorder="1"/>
    <xf numFmtId="0" fontId="16" fillId="2" borderId="10" xfId="0" applyFont="1" applyFill="1" applyBorder="1"/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4" fontId="4" fillId="2" borderId="0" xfId="2" applyNumberFormat="1" applyFont="1" applyFill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4" fontId="4" fillId="6" borderId="0" xfId="2" applyNumberFormat="1" applyFont="1" applyFill="1" applyAlignment="1">
      <alignment horizontal="center"/>
    </xf>
    <xf numFmtId="4" fontId="5" fillId="4" borderId="0" xfId="2" applyNumberFormat="1" applyFont="1" applyFill="1" applyAlignment="1">
      <alignment horizontal="center"/>
    </xf>
    <xf numFmtId="4" fontId="5" fillId="2" borderId="0" xfId="2" applyNumberFormat="1" applyFont="1" applyFill="1" applyAlignment="1">
      <alignment horizontal="center"/>
    </xf>
    <xf numFmtId="0" fontId="11" fillId="4" borderId="0" xfId="0" applyFont="1" applyFill="1"/>
    <xf numFmtId="0" fontId="11" fillId="2" borderId="0" xfId="0" applyFont="1" applyFill="1"/>
    <xf numFmtId="4" fontId="17" fillId="0" borderId="0" xfId="2" applyNumberFormat="1" applyFont="1" applyAlignment="1">
      <alignment horizontal="center"/>
    </xf>
    <xf numFmtId="0" fontId="17" fillId="0" borderId="0" xfId="2" applyFont="1" applyAlignment="1">
      <alignment horizontal="right" vertical="justify"/>
    </xf>
    <xf numFmtId="0" fontId="4" fillId="2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4" fillId="6" borderId="8" xfId="2" applyFont="1" applyFill="1" applyBorder="1" applyAlignment="1">
      <alignment horizontal="center" vertical="center"/>
    </xf>
    <xf numFmtId="10" fontId="19" fillId="0" borderId="0" xfId="24" applyNumberFormat="1" applyFont="1" applyFill="1" applyBorder="1"/>
    <xf numFmtId="10" fontId="14" fillId="3" borderId="0" xfId="24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top" wrapText="1"/>
    </xf>
    <xf numFmtId="0" fontId="17" fillId="0" borderId="0" xfId="2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2" xfId="0" applyFont="1" applyBorder="1"/>
    <xf numFmtId="0" fontId="12" fillId="4" borderId="12" xfId="0" applyFont="1" applyFill="1" applyBorder="1"/>
    <xf numFmtId="0" fontId="12" fillId="0" borderId="12" xfId="0" applyFont="1" applyBorder="1"/>
    <xf numFmtId="0" fontId="22" fillId="0" borderId="0" xfId="0" applyFont="1"/>
    <xf numFmtId="4" fontId="22" fillId="0" borderId="0" xfId="2" applyNumberFormat="1" applyFont="1" applyAlignment="1">
      <alignment horizontal="center"/>
    </xf>
    <xf numFmtId="4" fontId="4" fillId="7" borderId="2" xfId="2" applyNumberFormat="1" applyFont="1" applyFill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top" wrapText="1"/>
    </xf>
    <xf numFmtId="0" fontId="17" fillId="0" borderId="9" xfId="2" applyFont="1" applyBorder="1" applyAlignment="1">
      <alignment horizontal="right" vertical="justify"/>
    </xf>
    <xf numFmtId="0" fontId="17" fillId="0" borderId="9" xfId="2" applyFont="1" applyBorder="1" applyAlignment="1">
      <alignment horizontal="center"/>
    </xf>
    <xf numFmtId="4" fontId="17" fillId="0" borderId="9" xfId="2" applyNumberFormat="1" applyFont="1" applyBorder="1" applyAlignment="1">
      <alignment horizontal="center"/>
    </xf>
    <xf numFmtId="44" fontId="15" fillId="2" borderId="2" xfId="24" applyFont="1" applyFill="1" applyBorder="1" applyAlignment="1">
      <alignment horizontal="center" vertical="center"/>
    </xf>
    <xf numFmtId="4" fontId="4" fillId="5" borderId="2" xfId="2" applyNumberFormat="1" applyFont="1" applyFill="1" applyBorder="1" applyAlignment="1">
      <alignment horizontal="center"/>
    </xf>
    <xf numFmtId="0" fontId="4" fillId="0" borderId="2" xfId="2" applyFont="1" applyBorder="1" applyAlignment="1">
      <alignment horizontal="center" vertical="top"/>
    </xf>
    <xf numFmtId="0" fontId="4" fillId="0" borderId="2" xfId="2" applyFont="1" applyBorder="1" applyAlignment="1">
      <alignment horizontal="center" vertical="justify"/>
    </xf>
    <xf numFmtId="0" fontId="4" fillId="0" borderId="2" xfId="2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4" fillId="3" borderId="2" xfId="2" applyFont="1" applyFill="1" applyBorder="1" applyAlignment="1">
      <alignment horizontal="center" vertical="top"/>
    </xf>
    <xf numFmtId="0" fontId="4" fillId="3" borderId="2" xfId="2" applyFont="1" applyFill="1" applyBorder="1" applyAlignment="1">
      <alignment horizontal="left" vertical="top"/>
    </xf>
    <xf numFmtId="4" fontId="4" fillId="3" borderId="2" xfId="2" applyNumberFormat="1" applyFont="1" applyFill="1" applyBorder="1" applyAlignment="1">
      <alignment horizontal="center" vertical="top"/>
    </xf>
    <xf numFmtId="4" fontId="4" fillId="3" borderId="2" xfId="2" applyNumberFormat="1" applyFont="1" applyFill="1" applyBorder="1" applyAlignment="1">
      <alignment horizontal="center"/>
    </xf>
    <xf numFmtId="10" fontId="14" fillId="0" borderId="2" xfId="1" applyNumberFormat="1" applyFont="1" applyFill="1" applyBorder="1" applyAlignment="1">
      <alignment horizontal="center"/>
    </xf>
    <xf numFmtId="0" fontId="4" fillId="0" borderId="2" xfId="2" applyFont="1" applyBorder="1" applyAlignment="1">
      <alignment horizontal="left" vertical="justify"/>
    </xf>
    <xf numFmtId="10" fontId="14" fillId="3" borderId="2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4" fontId="4" fillId="3" borderId="2" xfId="2" applyNumberFormat="1" applyFont="1" applyFill="1" applyBorder="1" applyAlignment="1">
      <alignment horizontal="center" vertical="center"/>
    </xf>
    <xf numFmtId="0" fontId="11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4" fontId="4" fillId="4" borderId="2" xfId="2" applyNumberFormat="1" applyFont="1" applyFill="1" applyBorder="1" applyAlignment="1">
      <alignment horizontal="center"/>
    </xf>
    <xf numFmtId="10" fontId="14" fillId="4" borderId="2" xfId="1" applyNumberFormat="1" applyFont="1" applyFill="1" applyBorder="1" applyAlignment="1">
      <alignment horizontal="center"/>
    </xf>
    <xf numFmtId="4" fontId="4" fillId="7" borderId="2" xfId="2" applyNumberFormat="1" applyFont="1" applyFill="1" applyBorder="1" applyAlignment="1">
      <alignment horizontal="center"/>
    </xf>
    <xf numFmtId="0" fontId="16" fillId="7" borderId="3" xfId="2" applyFont="1" applyFill="1" applyBorder="1" applyAlignment="1">
      <alignment horizontal="center" vertical="center"/>
    </xf>
    <xf numFmtId="0" fontId="16" fillId="7" borderId="4" xfId="2" applyFont="1" applyFill="1" applyBorder="1" applyAlignment="1">
      <alignment horizontal="center" vertical="center"/>
    </xf>
    <xf numFmtId="4" fontId="15" fillId="2" borderId="2" xfId="2" applyNumberFormat="1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left" wrapText="1"/>
    </xf>
    <xf numFmtId="0" fontId="21" fillId="0" borderId="5" xfId="2" applyFont="1" applyBorder="1" applyAlignment="1">
      <alignment horizontal="center" vertical="center"/>
    </xf>
    <xf numFmtId="0" fontId="21" fillId="0" borderId="6" xfId="2" applyFont="1" applyBorder="1" applyAlignment="1">
      <alignment horizontal="center" vertical="center"/>
    </xf>
    <xf numFmtId="0" fontId="21" fillId="0" borderId="7" xfId="2" applyFont="1" applyBorder="1" applyAlignment="1">
      <alignment horizontal="center" vertical="center"/>
    </xf>
    <xf numFmtId="0" fontId="15" fillId="5" borderId="2" xfId="2" applyFont="1" applyFill="1" applyBorder="1" applyAlignment="1">
      <alignment horizontal="center" vertical="top"/>
    </xf>
    <xf numFmtId="0" fontId="4" fillId="4" borderId="2" xfId="2" applyFont="1" applyFill="1" applyBorder="1" applyAlignment="1">
      <alignment horizontal="center" vertical="top"/>
    </xf>
    <xf numFmtId="4" fontId="15" fillId="5" borderId="2" xfId="2" applyNumberFormat="1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4" fontId="4" fillId="5" borderId="2" xfId="2" applyNumberFormat="1" applyFont="1" applyFill="1" applyBorder="1" applyAlignment="1">
      <alignment horizontal="center"/>
    </xf>
    <xf numFmtId="0" fontId="4" fillId="3" borderId="2" xfId="2" applyFont="1" applyFill="1" applyBorder="1" applyAlignment="1">
      <alignment horizontal="center" vertical="center"/>
    </xf>
  </cellXfs>
  <cellStyles count="66">
    <cellStyle name="Moeda" xfId="24" builtinId="4"/>
    <cellStyle name="Moeda 2" xfId="10"/>
    <cellStyle name="Moeda 3" xfId="16"/>
    <cellStyle name="Moeda 3 2" xfId="21"/>
    <cellStyle name="Moeda 3 3" xfId="35"/>
    <cellStyle name="Normal" xfId="0" builtinId="0"/>
    <cellStyle name="Normal 11" xfId="14"/>
    <cellStyle name="Normal 19" xfId="62"/>
    <cellStyle name="Normal 2" xfId="3"/>
    <cellStyle name="Normal 2 2" xfId="5"/>
    <cellStyle name="Normal 2 2 2" xfId="61"/>
    <cellStyle name="Normal 2 3" xfId="36"/>
    <cellStyle name="Normal 2 3 2" xfId="37"/>
    <cellStyle name="Normal 2 4" xfId="38"/>
    <cellStyle name="Normal 2 5" xfId="20"/>
    <cellStyle name="Normal 3" xfId="6"/>
    <cellStyle name="Normal 3 2" xfId="17"/>
    <cellStyle name="Normal 3 2 2" xfId="19"/>
    <cellStyle name="Normal 3 2 2 2" xfId="39"/>
    <cellStyle name="Normal 3 2 3" xfId="53"/>
    <cellStyle name="Normal 3 3" xfId="27"/>
    <cellStyle name="Normal 3 3 2" xfId="40"/>
    <cellStyle name="Normal 4" xfId="11"/>
    <cellStyle name="Normal 4 2" xfId="33"/>
    <cellStyle name="Normal 4 2 2" xfId="55"/>
    <cellStyle name="Normal 4 3" xfId="31"/>
    <cellStyle name="Normal 5" xfId="34"/>
    <cellStyle name="Normal 5 3" xfId="56"/>
    <cellStyle name="Normal 6" xfId="41"/>
    <cellStyle name="Normal 7" xfId="42"/>
    <cellStyle name="Normal 7 2" xfId="64"/>
    <cellStyle name="Normal 8" xfId="60"/>
    <cellStyle name="Normal 9" xfId="12"/>
    <cellStyle name="Normal 9 2" xfId="28"/>
    <cellStyle name="Normal_cronograma 6 meses 2" xfId="2"/>
    <cellStyle name="Porcentagem" xfId="1" builtinId="5"/>
    <cellStyle name="Porcentagem 2" xfId="7"/>
    <cellStyle name="Porcentagem 2 2" xfId="43"/>
    <cellStyle name="Porcentagem 2 2 2" xfId="44"/>
    <cellStyle name="Porcentagem 3" xfId="18"/>
    <cellStyle name="Porcentagem 4" xfId="22"/>
    <cellStyle name="Porcentagem 4 2" xfId="57"/>
    <cellStyle name="Porcentagem 6" xfId="65"/>
    <cellStyle name="Porcentagem 7" xfId="13"/>
    <cellStyle name="Porcentagem 8" xfId="15"/>
    <cellStyle name="Separador de milhares" xfId="23" builtinId="3"/>
    <cellStyle name="Separador de milhares 2" xfId="8"/>
    <cellStyle name="Separador de milhares 2 2" xfId="45"/>
    <cellStyle name="Separador de milhares 2 2 2" xfId="46"/>
    <cellStyle name="Separador de milhares 3" xfId="4"/>
    <cellStyle name="Separador de milhares 3 2" xfId="52"/>
    <cellStyle name="Separador de milhares 3 3" xfId="29"/>
    <cellStyle name="Separador de milhares 4" xfId="47"/>
    <cellStyle name="Separador de milhares 4 2" xfId="48"/>
    <cellStyle name="Separador de milhares 4 3" xfId="49"/>
    <cellStyle name="Separador de milhares 4 4" xfId="54"/>
    <cellStyle name="Separador de milhares 5" xfId="50"/>
    <cellStyle name="Vírgula 2" xfId="9"/>
    <cellStyle name="Vírgula 2 2" xfId="25"/>
    <cellStyle name="Vírgula 2 2 2" xfId="26"/>
    <cellStyle name="Vírgula 2 3" xfId="63"/>
    <cellStyle name="Vírgula 2 4" xfId="58"/>
    <cellStyle name="Vírgula 2 5" xfId="30"/>
    <cellStyle name="Vírgula 3" xfId="51"/>
    <cellStyle name="Vírgula 4" xfId="59"/>
    <cellStyle name="Vírgula 5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1\c\LECDEMOS\Hitaeng\PROJETOS\EMBASA\Ad-Feij&#227;o\BA-MENDES\Atrab1\LATIN\apg\Mc-APG\AT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/Downloads/Sec.%20Direitos%20Humanos/Ger&#234;ncia%20de%20Projetos/UFRPE/44.003%20-%20Pr&#233;dio%20de%206%20pavimentos/CD%20-%20VERS&#195;O%20FINAL25-09-07/PR&#201;DIO%20DE%206%20PAVIMENTOS/OR&#199;AMENTOS/orca-elet-refinaria%20por%20blo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ide/Downloads/Orcamento%20Conclus&#227;o%20da%20Escola%20de%20S&#227;o%20Domingos_rev002_atualizadoABRIL_re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RC\OrcamentoLicitacao\2010\Quilombola%2024-05-10\AGRESTE\ORC%20Sinapi%20-ReV%2001\147-Or&#231;amento-Rede%20&#193;gua-AGRESTE_50mm-REV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Usuarios\Marcus\SAA%20NovoHorizonte%20REV%20O1%20-%202806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&amp;B%20-%20Prefeituras\Bom%20Jardim\-%20Passagens%20Molhadas%20(CAIXA)%20-%20&#218;ltimo%20Ajuste\Or&#231;amento%20-%20Passagens%20Molhadas\Vers&#227;o%20passada\MEMORIAS%20DE%20CALCULO%20PMS%20BJ%20_rev10%20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Atrab\tecsan\MC-Calc\MC-E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P_01\Documents%20and%20Settings\Gespt\Meus%20documentos\termos%20de%20referencia\barragem%20sta%20luzia\ANEXO%20II%20_PLANILHAS%20DE%20OR&#199;AMENTO%20ESTIMADO\Or&#231;amento%20%20-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PA\PROGRAMA%20&#193;GUA%20PARA%20TODOS%20-%20MIN-SDR\Projeto%20do%20MIN%20(CERB%20E%20CODEVASF)\Abastecimento\CORC\OrcamentoLicitacao\2011\PAC%202%20-GRUPO%203\SAA%20INHAMBUPE\SIAA%20INHAMBUPE%20-FINAL%202006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C_01\Dados%20Corc\Marcus\Amplia&#231;&#227;o%20do%20SAA%20de%20Taquarand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KsKr"/>
      <sheetName val="Etapa Única"/>
      <sheetName val="Trans.2o. trecho"/>
      <sheetName val="Jacaraci"/>
      <sheetName val="Demanda-Total"/>
      <sheetName val="V reservação"/>
      <sheetName val="Pre dimensADUTORA"/>
      <sheetName val="Lista"/>
      <sheetName val="Zona A"/>
      <sheetName val="Zona B"/>
      <sheetName val="ETA-Mat"/>
    </sheetNames>
    <sheetDataSet>
      <sheetData sheetId="0" refreshError="1"/>
      <sheetData sheetId="1" refreshError="1"/>
      <sheetData sheetId="2" refreshError="1">
        <row r="125">
          <cell r="C125">
            <v>15.399999999999977</v>
          </cell>
          <cell r="E125">
            <v>19.659999999999968</v>
          </cell>
        </row>
        <row r="126">
          <cell r="C126">
            <v>15.542336341085161</v>
          </cell>
          <cell r="E126">
            <v>19.802336341085152</v>
          </cell>
        </row>
        <row r="127">
          <cell r="C127">
            <v>16.257148068197694</v>
          </cell>
          <cell r="E127">
            <v>20.517148068197685</v>
          </cell>
        </row>
        <row r="128">
          <cell r="C128">
            <v>17.518811323131445</v>
          </cell>
          <cell r="E128">
            <v>21.778811323131436</v>
          </cell>
        </row>
        <row r="129">
          <cell r="C129">
            <v>19.303780580867624</v>
          </cell>
          <cell r="E129">
            <v>23.563780580867615</v>
          </cell>
        </row>
        <row r="130">
          <cell r="C130">
            <v>21.598989322352281</v>
          </cell>
          <cell r="E130">
            <v>25.858989322352272</v>
          </cell>
        </row>
        <row r="131">
          <cell r="C131">
            <v>24.396686091835932</v>
          </cell>
          <cell r="E131">
            <v>28.656686091835923</v>
          </cell>
        </row>
        <row r="132">
          <cell r="C132">
            <v>27.42734006018452</v>
          </cell>
          <cell r="E132">
            <v>31.687340060184511</v>
          </cell>
        </row>
        <row r="133">
          <cell r="C133">
            <v>31.13573066002607</v>
          </cell>
          <cell r="E133">
            <v>35.395730660026061</v>
          </cell>
        </row>
        <row r="134">
          <cell r="C134">
            <v>35.325379219265528</v>
          </cell>
          <cell r="E134">
            <v>39.585379219265519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  <sheetName val="BM 01"/>
      <sheetName val="MEMORIA BM 01"/>
      <sheetName val="GERAL - COM DESONERAÇÃO"/>
      <sheetName val="GERAL - SEM DESONERAÇÃO"/>
      <sheetName val="ORCAMENTO COM DES"/>
      <sheetName val="MEM CÁLC COM DES"/>
      <sheetName val="_RESUMO COMPARATIVO_"/>
      <sheetName val="CRONOGRAMA "/>
      <sheetName val="BDI_PAV_26,01_NOVA_CPRB"/>
      <sheetName val="BDI_PAV_20,00_NOVA_CPRB"/>
      <sheetName val="BM 1"/>
      <sheetName val="MEMÓRIA DO BM1"/>
      <sheetName val="MEMÓRIA DO BM2"/>
      <sheetName val="BM 2"/>
      <sheetName val="MEMÓRIA DO BM3"/>
      <sheetName val="BM 3"/>
      <sheetName val="CRONOGRAMA"/>
      <sheetName val="Planilha1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B1">
            <v>0</v>
          </cell>
        </row>
      </sheetData>
      <sheetData sheetId="9"/>
      <sheetData sheetId="10"/>
      <sheetData sheetId="11"/>
      <sheetData sheetId="12"/>
      <sheetData sheetId="13">
        <row r="1">
          <cell r="B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B1">
            <v>0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PLANILHAS ORÇ-MEM GERAL"/>
      <sheetName val="COMPOSIÇÕES"/>
      <sheetName val="MEMORIA COMPOSIÇÃO"/>
      <sheetName val="_RESUMO COMPARATIVO_"/>
      <sheetName val="CRONOGRAMA"/>
      <sheetName val="COMP_BDI_EDIFICACOES_20,50%_"/>
      <sheetName val="ORÇ"/>
      <sheetName val="MEMÓRIA"/>
      <sheetName val="COMP_BDI_EDIFICACOES_20,50%_SEM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D28">
            <v>0.20499999999999999</v>
          </cell>
        </row>
      </sheetData>
      <sheetData sheetId="7"/>
      <sheetData sheetId="8"/>
      <sheetData sheetId="9">
        <row r="28">
          <cell r="D28">
            <v>0.20499999999999999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M"/>
      <sheetName val="ListaS"/>
      <sheetName val="CRITÉRIOS"/>
      <sheetName val="SER"/>
      <sheetName val="MAT"/>
      <sheetName val="LIGAÇÕES DOMICILIARES (MAT)"/>
      <sheetName val="LIGAÇÕES DOMICILIARES (SER)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K13">
            <v>1.3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v"/>
      <sheetName val="Mat"/>
      <sheetName val="Resumo"/>
      <sheetName val="CRONOGRAMA"/>
      <sheetName val="QCI"/>
    </sheetNames>
    <sheetDataSet>
      <sheetData sheetId="0" refreshError="1">
        <row r="9">
          <cell r="E9">
            <v>1</v>
          </cell>
        </row>
        <row r="10">
          <cell r="I10">
            <v>1.07853764</v>
          </cell>
        </row>
        <row r="11">
          <cell r="I11">
            <v>1.2373000000000001</v>
          </cell>
        </row>
      </sheetData>
      <sheetData sheetId="1" refreshError="1">
        <row r="9">
          <cell r="J9">
            <v>1.07853764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(CAM_BAIXO)"/>
      <sheetName val="(CAM_CIMA)"/>
      <sheetName val="SONDAGEM CAMARÁ DE CIMA"/>
      <sheetName val="SONDAGEM CAMARÁ DE BAIXO"/>
      <sheetName val="MEMÓRIA GERAL (SINAPI)"/>
      <sheetName val="2.Memória Auxiliar - CAM.BAIXO2"/>
      <sheetName val="3. Memória Auxiliar - CAM.CIMA2"/>
      <sheetName val="MEMÓRIA GERAL (SICRO)"/>
      <sheetName val="3. Memória Auxiliar - CAM. CIMA"/>
      <sheetName val="MEMÓRIA GERAL"/>
      <sheetName val="COMPOSIÇÕES"/>
      <sheetName val="COTAÇÕ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ço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despesas"/>
      <sheetName val="equipe"/>
      <sheetName val="Serv.Geo"/>
      <sheetName val="Serv.graf."/>
      <sheetName val="Serv.top"/>
    </sheetNames>
    <sheetDataSet>
      <sheetData sheetId="0">
        <row r="2">
          <cell r="D2">
            <v>1.06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RESUMO CERB"/>
      <sheetName val="SERVIÇOS "/>
      <sheetName val="MATERIAIS"/>
      <sheetName val="RESUMO"/>
      <sheetName val="CRONOGRAMA"/>
      <sheetName val="QCI"/>
    </sheetNames>
    <sheetDataSet>
      <sheetData sheetId="0"/>
      <sheetData sheetId="1"/>
      <sheetData sheetId="2">
        <row r="10">
          <cell r="G10">
            <v>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Materiais"/>
      <sheetName val="Resumo"/>
      <sheetName val="Cronograma"/>
    </sheetNames>
    <sheetDataSet>
      <sheetData sheetId="0" refreshError="1">
        <row r="5">
          <cell r="H5">
            <v>1.2694000000000001</v>
          </cell>
        </row>
        <row r="7">
          <cell r="E7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78"/>
  <sheetViews>
    <sheetView tabSelected="1" view="pageBreakPreview" topLeftCell="A11" zoomScaleSheetLayoutView="100" workbookViewId="0">
      <pane ySplit="900" topLeftCell="A70" activePane="bottomLeft"/>
      <selection activeCell="F11" sqref="F1:G1048576"/>
      <selection pane="bottomLeft" activeCell="D15" sqref="D15"/>
    </sheetView>
  </sheetViews>
  <sheetFormatPr defaultColWidth="9.140625" defaultRowHeight="11.25"/>
  <cols>
    <col min="1" max="1" width="5.5703125" style="50" customWidth="1"/>
    <col min="2" max="2" width="12.7109375" style="51" customWidth="1"/>
    <col min="3" max="3" width="11.140625" style="51" customWidth="1"/>
    <col min="4" max="4" width="46.28515625" style="20" customWidth="1"/>
    <col min="5" max="5" width="3.85546875" style="20" customWidth="1"/>
    <col min="6" max="6" width="12.7109375" style="20" customWidth="1"/>
    <col min="7" max="7" width="9.85546875" style="20" customWidth="1"/>
    <col min="8" max="8" width="11" style="20" customWidth="1"/>
    <col min="9" max="9" width="16.7109375" style="20" customWidth="1"/>
    <col min="10" max="10" width="3.28515625" style="20" customWidth="1"/>
    <col min="11" max="16384" width="9.140625" style="20"/>
  </cols>
  <sheetData>
    <row r="1" spans="1:12" s="33" customFormat="1" ht="15.75">
      <c r="A1" s="127" t="s">
        <v>11</v>
      </c>
      <c r="B1" s="127"/>
      <c r="C1" s="127"/>
      <c r="D1" s="127"/>
      <c r="E1" s="127"/>
      <c r="F1" s="127"/>
      <c r="G1" s="86"/>
      <c r="H1" s="86"/>
      <c r="I1" s="86"/>
    </row>
    <row r="2" spans="1:12" s="33" customFormat="1" ht="15.75">
      <c r="A2" s="127"/>
      <c r="B2" s="127"/>
      <c r="C2" s="127"/>
      <c r="D2" s="127"/>
      <c r="E2" s="127"/>
    </row>
    <row r="3" spans="1:12" s="33" customFormat="1">
      <c r="A3" s="16"/>
      <c r="B3" s="15"/>
      <c r="C3" s="15"/>
      <c r="D3" s="17"/>
      <c r="E3" s="17"/>
      <c r="F3" s="17"/>
      <c r="G3" s="17"/>
      <c r="H3" s="17"/>
      <c r="I3" s="17"/>
    </row>
    <row r="4" spans="1:12" s="44" customFormat="1" ht="12.75">
      <c r="A4" s="7" t="s">
        <v>179</v>
      </c>
      <c r="E4" s="5"/>
      <c r="F4" s="5"/>
      <c r="G4" s="5"/>
      <c r="H4" s="5"/>
      <c r="I4" s="5"/>
      <c r="K4" s="71" t="s">
        <v>21</v>
      </c>
      <c r="L4" s="71" t="s">
        <v>29</v>
      </c>
    </row>
    <row r="5" spans="1:12" s="44" customFormat="1" ht="12.75">
      <c r="A5" s="7" t="s">
        <v>144</v>
      </c>
      <c r="E5" s="5"/>
      <c r="F5" s="5"/>
      <c r="G5" s="5"/>
      <c r="H5" s="5"/>
      <c r="I5" s="5"/>
      <c r="K5" s="72">
        <v>0.26529999999999998</v>
      </c>
      <c r="L5" s="72">
        <v>0.20499999999999999</v>
      </c>
    </row>
    <row r="6" spans="1:12" s="44" customFormat="1" ht="27" customHeight="1">
      <c r="A6" s="128" t="s">
        <v>185</v>
      </c>
      <c r="B6" s="128"/>
      <c r="C6" s="128"/>
      <c r="D6" s="128"/>
      <c r="E6" s="128"/>
      <c r="F6" s="128"/>
      <c r="G6" s="128"/>
      <c r="H6" s="128"/>
      <c r="I6" s="128"/>
    </row>
    <row r="7" spans="1:12" s="44" customFormat="1" ht="12.75">
      <c r="A7" s="7" t="s">
        <v>181</v>
      </c>
      <c r="E7" s="5"/>
      <c r="F7" s="5"/>
      <c r="G7" s="5"/>
      <c r="H7" s="5"/>
      <c r="I7" s="5"/>
    </row>
    <row r="8" spans="1:12" s="44" customFormat="1" ht="12.75">
      <c r="A8" s="7"/>
      <c r="E8" s="5"/>
      <c r="F8" s="5"/>
      <c r="G8" s="5"/>
      <c r="H8" s="5"/>
      <c r="I8" s="5"/>
    </row>
    <row r="9" spans="1:12" s="44" customFormat="1" ht="14.45" customHeight="1">
      <c r="A9" s="7"/>
      <c r="E9" s="5"/>
      <c r="F9" s="5"/>
      <c r="G9" s="123" t="s">
        <v>183</v>
      </c>
      <c r="H9" s="124"/>
      <c r="I9" s="124"/>
    </row>
    <row r="10" spans="1:12" s="33" customFormat="1" ht="12.75" customHeight="1">
      <c r="A10" s="87"/>
      <c r="B10" s="88"/>
      <c r="C10" s="88"/>
      <c r="D10" s="79"/>
      <c r="E10" s="89"/>
      <c r="F10" s="78"/>
      <c r="G10" s="122" t="s">
        <v>32</v>
      </c>
      <c r="H10" s="122"/>
      <c r="I10" s="122"/>
    </row>
    <row r="11" spans="1:12" s="45" customFormat="1" ht="35.25" customHeight="1">
      <c r="A11" s="56" t="s">
        <v>0</v>
      </c>
      <c r="B11" s="57" t="s">
        <v>24</v>
      </c>
      <c r="C11" s="57" t="s">
        <v>10</v>
      </c>
      <c r="D11" s="56" t="s">
        <v>1</v>
      </c>
      <c r="E11" s="56" t="s">
        <v>2</v>
      </c>
      <c r="F11" s="58" t="s">
        <v>12</v>
      </c>
      <c r="G11" s="59" t="s">
        <v>26</v>
      </c>
      <c r="H11" s="59" t="s">
        <v>28</v>
      </c>
      <c r="I11" s="96" t="s">
        <v>147</v>
      </c>
      <c r="K11" s="71"/>
    </row>
    <row r="12" spans="1:12" s="46" customFormat="1">
      <c r="A12" s="83"/>
      <c r="B12" s="52"/>
      <c r="C12" s="52"/>
      <c r="D12" s="53"/>
      <c r="E12" s="54"/>
      <c r="F12" s="55"/>
      <c r="G12" s="55"/>
      <c r="H12" s="55"/>
      <c r="I12" s="55"/>
      <c r="K12" s="73"/>
      <c r="L12" s="47"/>
    </row>
    <row r="13" spans="1:12" s="48" customFormat="1">
      <c r="A13" s="81" t="s">
        <v>4</v>
      </c>
      <c r="B13" s="35"/>
      <c r="C13" s="35"/>
      <c r="D13" s="36" t="s">
        <v>5</v>
      </c>
      <c r="E13" s="37"/>
      <c r="F13" s="38"/>
      <c r="G13" s="38"/>
      <c r="H13" s="38"/>
      <c r="I13" s="12">
        <f>SUM(I14:I16)</f>
        <v>36834.899999999994</v>
      </c>
      <c r="K13" s="74"/>
    </row>
    <row r="14" spans="1:12" s="49" customFormat="1">
      <c r="A14" s="80" t="s">
        <v>6</v>
      </c>
      <c r="B14" s="34" t="s">
        <v>30</v>
      </c>
      <c r="C14" s="39" t="s">
        <v>31</v>
      </c>
      <c r="D14" s="40" t="s">
        <v>25</v>
      </c>
      <c r="E14" s="41" t="s">
        <v>7</v>
      </c>
      <c r="F14" s="42">
        <v>1.5</v>
      </c>
      <c r="G14" s="42">
        <v>518.76</v>
      </c>
      <c r="H14" s="42">
        <f>ROUND(G14*(1+$L$5),2)</f>
        <v>625.11</v>
      </c>
      <c r="I14" s="42">
        <f>TRUNC(F14*H14,2)</f>
        <v>937.66</v>
      </c>
      <c r="K14" s="75"/>
    </row>
    <row r="15" spans="1:12" s="33" customFormat="1" ht="48" customHeight="1">
      <c r="A15" s="80" t="s">
        <v>124</v>
      </c>
      <c r="B15" s="34" t="s">
        <v>61</v>
      </c>
      <c r="C15" s="39">
        <v>99059</v>
      </c>
      <c r="D15" s="43" t="s">
        <v>125</v>
      </c>
      <c r="E15" s="41" t="s">
        <v>27</v>
      </c>
      <c r="F15" s="42">
        <v>98</v>
      </c>
      <c r="G15" s="42">
        <v>55.05</v>
      </c>
      <c r="H15" s="42">
        <f>ROUND(G15*(1+$L$5),2)</f>
        <v>66.34</v>
      </c>
      <c r="I15" s="42">
        <f>TRUNC(F15*H15,2)</f>
        <v>6501.32</v>
      </c>
      <c r="K15" s="3"/>
    </row>
    <row r="16" spans="1:12" s="33" customFormat="1">
      <c r="A16" s="80" t="s">
        <v>99</v>
      </c>
      <c r="B16" s="34" t="s">
        <v>61</v>
      </c>
      <c r="C16" s="39">
        <v>98459</v>
      </c>
      <c r="D16" s="43" t="s">
        <v>145</v>
      </c>
      <c r="E16" s="41" t="s">
        <v>7</v>
      </c>
      <c r="F16" s="42">
        <v>212</v>
      </c>
      <c r="G16" s="42">
        <v>115.07</v>
      </c>
      <c r="H16" s="42">
        <f>ROUND(G16*(1+$L$5),2)</f>
        <v>138.66</v>
      </c>
      <c r="I16" s="42">
        <f>TRUNC(F16*H16,2)</f>
        <v>29395.919999999998</v>
      </c>
      <c r="K16" s="3"/>
    </row>
    <row r="17" spans="1:11" s="76" customFormat="1">
      <c r="A17" s="81" t="s">
        <v>8</v>
      </c>
      <c r="B17" s="35"/>
      <c r="C17" s="35"/>
      <c r="D17" s="36" t="s">
        <v>34</v>
      </c>
      <c r="E17" s="37"/>
      <c r="F17" s="38"/>
      <c r="G17" s="38"/>
      <c r="H17" s="38"/>
      <c r="I17" s="12">
        <f>SUM(I18:I20)</f>
        <v>11050.1</v>
      </c>
      <c r="K17" s="74"/>
    </row>
    <row r="18" spans="1:11" s="77" customFormat="1" ht="66" customHeight="1">
      <c r="A18" s="80" t="s">
        <v>9</v>
      </c>
      <c r="B18" s="34" t="s">
        <v>61</v>
      </c>
      <c r="C18" s="39">
        <v>96525</v>
      </c>
      <c r="D18" s="43" t="s">
        <v>146</v>
      </c>
      <c r="E18" s="41" t="s">
        <v>22</v>
      </c>
      <c r="F18" s="42">
        <v>21.16</v>
      </c>
      <c r="G18" s="42">
        <v>53.76</v>
      </c>
      <c r="H18" s="42">
        <f>ROUND(G18*(1+$L$5),2)</f>
        <v>64.78</v>
      </c>
      <c r="I18" s="42">
        <f>TRUNC(F18*H18,2)</f>
        <v>1370.74</v>
      </c>
      <c r="K18" s="75"/>
    </row>
    <row r="19" spans="1:11" s="77" customFormat="1" ht="35.450000000000003" customHeight="1">
      <c r="A19" s="80" t="s">
        <v>93</v>
      </c>
      <c r="B19" s="34" t="s">
        <v>61</v>
      </c>
      <c r="C19" s="39">
        <v>94319</v>
      </c>
      <c r="D19" s="43" t="s">
        <v>62</v>
      </c>
      <c r="E19" s="41" t="s">
        <v>22</v>
      </c>
      <c r="F19" s="42">
        <v>74.400000000000006</v>
      </c>
      <c r="G19" s="42">
        <v>104.05</v>
      </c>
      <c r="H19" s="42">
        <f>ROUND(G19*(1+$L$5),2)</f>
        <v>125.38</v>
      </c>
      <c r="I19" s="42">
        <f>TRUNC(F19*H19,2)</f>
        <v>9328.27</v>
      </c>
      <c r="K19" s="75"/>
    </row>
    <row r="20" spans="1:11" s="77" customFormat="1" ht="35.450000000000003" customHeight="1">
      <c r="A20" s="80" t="s">
        <v>92</v>
      </c>
      <c r="B20" s="34" t="s">
        <v>61</v>
      </c>
      <c r="C20" s="39" t="s">
        <v>90</v>
      </c>
      <c r="D20" s="43" t="s">
        <v>91</v>
      </c>
      <c r="E20" s="41" t="s">
        <v>22</v>
      </c>
      <c r="F20" s="42">
        <v>8.4600000000000009</v>
      </c>
      <c r="G20" s="42">
        <v>34.44</v>
      </c>
      <c r="H20" s="42">
        <f>ROUND(G20*(1+$L$5),2)</f>
        <v>41.5</v>
      </c>
      <c r="I20" s="42">
        <f>TRUNC(F20*H20,2)</f>
        <v>351.09</v>
      </c>
      <c r="K20" s="75"/>
    </row>
    <row r="21" spans="1:11" s="76" customFormat="1">
      <c r="A21" s="81" t="s">
        <v>35</v>
      </c>
      <c r="B21" s="35"/>
      <c r="C21" s="35"/>
      <c r="D21" s="36" t="s">
        <v>117</v>
      </c>
      <c r="E21" s="37"/>
      <c r="F21" s="38"/>
      <c r="G21" s="38"/>
      <c r="H21" s="38"/>
      <c r="I21" s="12">
        <f>SUM(I22:I25)</f>
        <v>27311.9</v>
      </c>
      <c r="K21" s="74"/>
    </row>
    <row r="22" spans="1:11" s="77" customFormat="1" ht="34.9" customHeight="1">
      <c r="A22" s="80" t="s">
        <v>37</v>
      </c>
      <c r="B22" s="34" t="s">
        <v>61</v>
      </c>
      <c r="C22" s="39">
        <v>95241</v>
      </c>
      <c r="D22" s="43" t="s">
        <v>63</v>
      </c>
      <c r="E22" s="41" t="s">
        <v>7</v>
      </c>
      <c r="F22" s="42">
        <v>84.64</v>
      </c>
      <c r="G22" s="42">
        <v>30.22</v>
      </c>
      <c r="H22" s="42">
        <f>ROUND(G22*(1+$L$5),2)</f>
        <v>36.42</v>
      </c>
      <c r="I22" s="42">
        <f>TRUNC(F22*H22,2)</f>
        <v>3082.58</v>
      </c>
      <c r="K22" s="75"/>
    </row>
    <row r="23" spans="1:11" s="77" customFormat="1" ht="63" customHeight="1">
      <c r="A23" s="80" t="s">
        <v>38</v>
      </c>
      <c r="B23" s="34" t="s">
        <v>150</v>
      </c>
      <c r="C23" s="39" t="s">
        <v>149</v>
      </c>
      <c r="D23" s="43" t="s">
        <v>148</v>
      </c>
      <c r="E23" s="41" t="s">
        <v>22</v>
      </c>
      <c r="F23" s="42">
        <v>4.96</v>
      </c>
      <c r="G23" s="42">
        <v>1723.89</v>
      </c>
      <c r="H23" s="42">
        <f>ROUND(G23*(1+$L$5),2)</f>
        <v>2077.29</v>
      </c>
      <c r="I23" s="42">
        <f>TRUNC(F23*H23,2)</f>
        <v>10303.35</v>
      </c>
      <c r="K23" s="75"/>
    </row>
    <row r="24" spans="1:11" s="77" customFormat="1" ht="29.45" customHeight="1">
      <c r="A24" s="80" t="s">
        <v>39</v>
      </c>
      <c r="B24" s="34" t="s">
        <v>61</v>
      </c>
      <c r="C24" s="39">
        <v>98557</v>
      </c>
      <c r="D24" s="43" t="s">
        <v>86</v>
      </c>
      <c r="E24" s="41" t="s">
        <v>7</v>
      </c>
      <c r="F24" s="42">
        <v>60</v>
      </c>
      <c r="G24" s="42">
        <v>43.62</v>
      </c>
      <c r="H24" s="42">
        <f>ROUND(G24*(1+$L$5),2)</f>
        <v>52.56</v>
      </c>
      <c r="I24" s="42">
        <f>TRUNC(F24*H24,2)</f>
        <v>3153.6</v>
      </c>
      <c r="K24" s="75"/>
    </row>
    <row r="25" spans="1:11" s="77" customFormat="1" ht="67.5">
      <c r="A25" s="80" t="s">
        <v>85</v>
      </c>
      <c r="B25" s="34" t="s">
        <v>30</v>
      </c>
      <c r="C25" s="39" t="s">
        <v>71</v>
      </c>
      <c r="D25" s="43" t="s">
        <v>88</v>
      </c>
      <c r="E25" s="41" t="s">
        <v>7</v>
      </c>
      <c r="F25" s="42">
        <v>74.400000000000006</v>
      </c>
      <c r="G25" s="42">
        <v>120.15999999999998</v>
      </c>
      <c r="H25" s="42">
        <f>ROUND(G25*(1+$L$5),2)</f>
        <v>144.79</v>
      </c>
      <c r="I25" s="42">
        <f>TRUNC(F25*H25,2)</f>
        <v>10772.37</v>
      </c>
      <c r="K25" s="75"/>
    </row>
    <row r="26" spans="1:11" s="48" customFormat="1">
      <c r="A26" s="81" t="s">
        <v>36</v>
      </c>
      <c r="B26" s="35"/>
      <c r="C26" s="35"/>
      <c r="D26" s="36" t="s">
        <v>41</v>
      </c>
      <c r="E26" s="37"/>
      <c r="F26" s="38"/>
      <c r="G26" s="38"/>
      <c r="H26" s="38"/>
      <c r="I26" s="12">
        <f>SUM(I27:I30)</f>
        <v>42352.18</v>
      </c>
      <c r="K26" s="74"/>
    </row>
    <row r="27" spans="1:11" s="77" customFormat="1" ht="52.9" customHeight="1">
      <c r="A27" s="80" t="s">
        <v>140</v>
      </c>
      <c r="B27" s="34" t="s">
        <v>30</v>
      </c>
      <c r="C27" s="39" t="s">
        <v>33</v>
      </c>
      <c r="D27" s="43" t="s">
        <v>65</v>
      </c>
      <c r="E27" s="41" t="s">
        <v>7</v>
      </c>
      <c r="F27" s="42">
        <v>214.88</v>
      </c>
      <c r="G27" s="42">
        <v>83.37</v>
      </c>
      <c r="H27" s="42">
        <f>ROUND(G27*(1+$L$5),2)</f>
        <v>100.46</v>
      </c>
      <c r="I27" s="42">
        <f>TRUNC(F27*H27,2)</f>
        <v>21586.84</v>
      </c>
      <c r="K27" s="75"/>
    </row>
    <row r="28" spans="1:11" s="49" customFormat="1" ht="45">
      <c r="A28" s="80" t="s">
        <v>141</v>
      </c>
      <c r="B28" s="34" t="s">
        <v>61</v>
      </c>
      <c r="C28" s="39">
        <v>103328</v>
      </c>
      <c r="D28" s="43" t="s">
        <v>119</v>
      </c>
      <c r="E28" s="41" t="s">
        <v>7</v>
      </c>
      <c r="F28" s="42">
        <v>34.96</v>
      </c>
      <c r="G28" s="42">
        <v>77.66</v>
      </c>
      <c r="H28" s="42">
        <f>ROUND(G28*(1+$L$5),2)</f>
        <v>93.58</v>
      </c>
      <c r="I28" s="42">
        <f>TRUNC(F28*H28,2)</f>
        <v>3271.55</v>
      </c>
      <c r="K28" s="75"/>
    </row>
    <row r="29" spans="1:11" s="49" customFormat="1" ht="45">
      <c r="A29" s="80" t="s">
        <v>142</v>
      </c>
      <c r="B29" s="34" t="s">
        <v>61</v>
      </c>
      <c r="C29" s="39">
        <v>87879</v>
      </c>
      <c r="D29" s="43" t="s">
        <v>67</v>
      </c>
      <c r="E29" s="41" t="s">
        <v>7</v>
      </c>
      <c r="F29" s="42">
        <v>499.68</v>
      </c>
      <c r="G29" s="42">
        <v>4.17</v>
      </c>
      <c r="H29" s="42">
        <f>ROUND(G29*(1+$L$5),2)</f>
        <v>5.0199999999999996</v>
      </c>
      <c r="I29" s="42">
        <f>TRUNC(F29*H29,2)</f>
        <v>2508.39</v>
      </c>
      <c r="K29" s="75"/>
    </row>
    <row r="30" spans="1:11" s="49" customFormat="1" ht="79.150000000000006" customHeight="1">
      <c r="A30" s="80" t="s">
        <v>143</v>
      </c>
      <c r="B30" s="34" t="s">
        <v>61</v>
      </c>
      <c r="C30" s="39">
        <v>87547</v>
      </c>
      <c r="D30" s="43" t="s">
        <v>68</v>
      </c>
      <c r="E30" s="41" t="s">
        <v>7</v>
      </c>
      <c r="F30" s="42">
        <v>499.68</v>
      </c>
      <c r="G30" s="42">
        <v>24.89</v>
      </c>
      <c r="H30" s="42">
        <f>ROUND(G30*(1+$L$5),2)</f>
        <v>29.99</v>
      </c>
      <c r="I30" s="42">
        <f>TRUNC(F30*H30,2)</f>
        <v>14985.4</v>
      </c>
      <c r="K30" s="75"/>
    </row>
    <row r="31" spans="1:11" s="48" customFormat="1">
      <c r="A31" s="81" t="s">
        <v>40</v>
      </c>
      <c r="B31" s="35"/>
      <c r="C31" s="35"/>
      <c r="D31" s="36" t="s">
        <v>53</v>
      </c>
      <c r="E31" s="37"/>
      <c r="F31" s="38"/>
      <c r="G31" s="38"/>
      <c r="H31" s="38"/>
      <c r="I31" s="12">
        <f>SUM(I32:I37)</f>
        <v>99992.81</v>
      </c>
      <c r="K31" s="74"/>
    </row>
    <row r="32" spans="1:11" s="49" customFormat="1" ht="38.450000000000003" customHeight="1">
      <c r="A32" s="80" t="s">
        <v>42</v>
      </c>
      <c r="B32" s="34" t="s">
        <v>61</v>
      </c>
      <c r="C32" s="39">
        <v>96620</v>
      </c>
      <c r="D32" s="43" t="s">
        <v>73</v>
      </c>
      <c r="E32" s="41" t="s">
        <v>22</v>
      </c>
      <c r="F32" s="42">
        <v>51</v>
      </c>
      <c r="G32" s="42">
        <v>604.63</v>
      </c>
      <c r="H32" s="42">
        <f t="shared" ref="H32:H37" si="0">ROUND(G32*(1+$L$5),2)</f>
        <v>728.58</v>
      </c>
      <c r="I32" s="42">
        <f t="shared" ref="I32:I37" si="1">TRUNC(F32*H32,2)</f>
        <v>37157.58</v>
      </c>
      <c r="K32" s="75"/>
    </row>
    <row r="33" spans="1:11" s="77" customFormat="1" ht="39.6" customHeight="1">
      <c r="A33" s="80" t="s">
        <v>43</v>
      </c>
      <c r="B33" s="34" t="s">
        <v>30</v>
      </c>
      <c r="C33" s="39" t="s">
        <v>87</v>
      </c>
      <c r="D33" s="43" t="s">
        <v>126</v>
      </c>
      <c r="E33" s="41" t="s">
        <v>7</v>
      </c>
      <c r="F33" s="42">
        <v>510</v>
      </c>
      <c r="G33" s="42">
        <v>2.58</v>
      </c>
      <c r="H33" s="42">
        <f t="shared" si="0"/>
        <v>3.11</v>
      </c>
      <c r="I33" s="42">
        <f t="shared" si="1"/>
        <v>1586.1</v>
      </c>
      <c r="K33" s="75"/>
    </row>
    <row r="34" spans="1:11" s="77" customFormat="1">
      <c r="A34" s="80" t="s">
        <v>44</v>
      </c>
      <c r="B34" s="34" t="s">
        <v>64</v>
      </c>
      <c r="C34" s="39" t="s">
        <v>128</v>
      </c>
      <c r="D34" s="43" t="s">
        <v>129</v>
      </c>
      <c r="E34" s="41" t="s">
        <v>7</v>
      </c>
      <c r="F34" s="42">
        <v>510</v>
      </c>
      <c r="G34" s="42">
        <v>9.93</v>
      </c>
      <c r="H34" s="42">
        <f t="shared" si="0"/>
        <v>11.97</v>
      </c>
      <c r="I34" s="42">
        <f t="shared" si="1"/>
        <v>6104.7</v>
      </c>
      <c r="K34" s="75"/>
    </row>
    <row r="35" spans="1:11" s="77" customFormat="1" ht="66" customHeight="1">
      <c r="A35" s="80" t="s">
        <v>45</v>
      </c>
      <c r="B35" s="34" t="s">
        <v>30</v>
      </c>
      <c r="C35" s="39" t="s">
        <v>72</v>
      </c>
      <c r="D35" s="43" t="s">
        <v>130</v>
      </c>
      <c r="E35" s="41" t="s">
        <v>22</v>
      </c>
      <c r="F35" s="42">
        <v>51</v>
      </c>
      <c r="G35" s="42">
        <v>677.03</v>
      </c>
      <c r="H35" s="42">
        <f t="shared" si="0"/>
        <v>815.82</v>
      </c>
      <c r="I35" s="42">
        <f t="shared" si="1"/>
        <v>41606.82</v>
      </c>
      <c r="K35" s="75"/>
    </row>
    <row r="36" spans="1:11" s="77" customFormat="1" ht="22.5">
      <c r="A36" s="80" t="s">
        <v>46</v>
      </c>
      <c r="B36" s="34" t="s">
        <v>61</v>
      </c>
      <c r="C36" s="39" t="s">
        <v>110</v>
      </c>
      <c r="D36" s="43" t="s">
        <v>111</v>
      </c>
      <c r="E36" s="41" t="s">
        <v>27</v>
      </c>
      <c r="F36" s="42">
        <v>940</v>
      </c>
      <c r="G36" s="42">
        <v>0.34</v>
      </c>
      <c r="H36" s="42">
        <f t="shared" si="0"/>
        <v>0.41</v>
      </c>
      <c r="I36" s="42">
        <f t="shared" si="1"/>
        <v>385.4</v>
      </c>
      <c r="K36" s="75"/>
    </row>
    <row r="37" spans="1:11" s="77" customFormat="1" ht="46.15" customHeight="1">
      <c r="A37" s="80" t="s">
        <v>47</v>
      </c>
      <c r="B37" s="34" t="s">
        <v>61</v>
      </c>
      <c r="C37" s="39">
        <v>93679</v>
      </c>
      <c r="D37" s="43" t="s">
        <v>175</v>
      </c>
      <c r="E37" s="41" t="s">
        <v>7</v>
      </c>
      <c r="F37" s="42">
        <v>145.19999999999999</v>
      </c>
      <c r="G37" s="42">
        <v>75.17</v>
      </c>
      <c r="H37" s="42">
        <f t="shared" si="0"/>
        <v>90.58</v>
      </c>
      <c r="I37" s="42">
        <f t="shared" si="1"/>
        <v>13152.21</v>
      </c>
      <c r="K37" s="75"/>
    </row>
    <row r="38" spans="1:11" s="48" customFormat="1">
      <c r="A38" s="81" t="s">
        <v>48</v>
      </c>
      <c r="B38" s="35"/>
      <c r="C38" s="35"/>
      <c r="D38" s="36" t="s">
        <v>59</v>
      </c>
      <c r="E38" s="37"/>
      <c r="F38" s="38"/>
      <c r="G38" s="38"/>
      <c r="H38" s="38"/>
      <c r="I38" s="12">
        <f>SUM(I39:I44)</f>
        <v>57011.24</v>
      </c>
      <c r="K38" s="74"/>
    </row>
    <row r="39" spans="1:11" s="49" customFormat="1" ht="22.5">
      <c r="A39" s="80" t="s">
        <v>49</v>
      </c>
      <c r="B39" s="34" t="s">
        <v>61</v>
      </c>
      <c r="C39" s="39" t="s">
        <v>74</v>
      </c>
      <c r="D39" s="43" t="s">
        <v>75</v>
      </c>
      <c r="E39" s="41" t="s">
        <v>7</v>
      </c>
      <c r="F39" s="42">
        <v>274.16999999999996</v>
      </c>
      <c r="G39" s="42">
        <v>2.68</v>
      </c>
      <c r="H39" s="42">
        <f t="shared" ref="H39:H44" si="2">ROUND(G39*(1+$L$5),2)</f>
        <v>3.23</v>
      </c>
      <c r="I39" s="42">
        <f t="shared" ref="I39:I44" si="3">TRUNC(F39*H39,2)</f>
        <v>885.56</v>
      </c>
      <c r="K39" s="75"/>
    </row>
    <row r="40" spans="1:11" s="49" customFormat="1" ht="40.9" customHeight="1">
      <c r="A40" s="80" t="s">
        <v>50</v>
      </c>
      <c r="B40" s="34" t="s">
        <v>61</v>
      </c>
      <c r="C40" s="39" t="s">
        <v>76</v>
      </c>
      <c r="D40" s="43" t="s">
        <v>69</v>
      </c>
      <c r="E40" s="41" t="s">
        <v>7</v>
      </c>
      <c r="F40" s="42">
        <v>274.16999999999996</v>
      </c>
      <c r="G40" s="42">
        <v>15.38</v>
      </c>
      <c r="H40" s="42">
        <f t="shared" si="2"/>
        <v>18.53</v>
      </c>
      <c r="I40" s="42">
        <f t="shared" si="3"/>
        <v>5080.37</v>
      </c>
      <c r="K40" s="75"/>
    </row>
    <row r="41" spans="1:11" s="49" customFormat="1" ht="22.5">
      <c r="A41" s="80" t="s">
        <v>51</v>
      </c>
      <c r="B41" s="34" t="s">
        <v>61</v>
      </c>
      <c r="C41" s="39" t="s">
        <v>112</v>
      </c>
      <c r="D41" s="43" t="s">
        <v>113</v>
      </c>
      <c r="E41" s="41" t="s">
        <v>7</v>
      </c>
      <c r="F41" s="42">
        <v>510</v>
      </c>
      <c r="G41" s="42">
        <v>59.89</v>
      </c>
      <c r="H41" s="42">
        <f t="shared" si="2"/>
        <v>72.17</v>
      </c>
      <c r="I41" s="42">
        <f t="shared" si="3"/>
        <v>36806.699999999997</v>
      </c>
      <c r="K41" s="75"/>
    </row>
    <row r="42" spans="1:11" s="49" customFormat="1" ht="61.15" customHeight="1">
      <c r="A42" s="80" t="s">
        <v>94</v>
      </c>
      <c r="B42" s="34" t="s">
        <v>61</v>
      </c>
      <c r="C42" s="39" t="s">
        <v>114</v>
      </c>
      <c r="D42" s="43" t="s">
        <v>115</v>
      </c>
      <c r="E42" s="41" t="s">
        <v>7</v>
      </c>
      <c r="F42" s="42">
        <v>555.36999999999989</v>
      </c>
      <c r="G42" s="42">
        <v>10.47</v>
      </c>
      <c r="H42" s="42">
        <f t="shared" si="2"/>
        <v>12.62</v>
      </c>
      <c r="I42" s="42">
        <f t="shared" si="3"/>
        <v>7008.76</v>
      </c>
      <c r="K42" s="75"/>
    </row>
    <row r="43" spans="1:11" s="49" customFormat="1" ht="61.15" customHeight="1">
      <c r="A43" s="80" t="s">
        <v>52</v>
      </c>
      <c r="B43" s="34" t="s">
        <v>61</v>
      </c>
      <c r="C43" s="39" t="s">
        <v>114</v>
      </c>
      <c r="D43" s="43" t="s">
        <v>172</v>
      </c>
      <c r="E43" s="41" t="s">
        <v>7</v>
      </c>
      <c r="F43" s="42">
        <v>274.16999999999996</v>
      </c>
      <c r="G43" s="42">
        <v>10.43</v>
      </c>
      <c r="H43" s="42">
        <f t="shared" si="2"/>
        <v>12.57</v>
      </c>
      <c r="I43" s="42">
        <f t="shared" si="3"/>
        <v>3446.31</v>
      </c>
      <c r="K43" s="75"/>
    </row>
    <row r="44" spans="1:11" s="49" customFormat="1" ht="37.15" customHeight="1">
      <c r="A44" s="80" t="s">
        <v>133</v>
      </c>
      <c r="B44" s="34" t="s">
        <v>64</v>
      </c>
      <c r="C44" s="34" t="s">
        <v>173</v>
      </c>
      <c r="D44" s="43" t="s">
        <v>174</v>
      </c>
      <c r="E44" s="41" t="s">
        <v>7</v>
      </c>
      <c r="F44" s="42">
        <v>274.16999999999996</v>
      </c>
      <c r="G44" s="42">
        <v>11.45</v>
      </c>
      <c r="H44" s="42">
        <f t="shared" si="2"/>
        <v>13.8</v>
      </c>
      <c r="I44" s="42">
        <f t="shared" si="3"/>
        <v>3783.54</v>
      </c>
      <c r="K44" s="75"/>
    </row>
    <row r="45" spans="1:11" s="48" customFormat="1">
      <c r="A45" s="81" t="s">
        <v>54</v>
      </c>
      <c r="B45" s="35"/>
      <c r="C45" s="35"/>
      <c r="D45" s="36" t="s">
        <v>60</v>
      </c>
      <c r="E45" s="37"/>
      <c r="F45" s="38"/>
      <c r="G45" s="38"/>
      <c r="H45" s="38"/>
      <c r="I45" s="12">
        <f>SUM(I46:I60)</f>
        <v>35922.070000000007</v>
      </c>
      <c r="K45" s="74"/>
    </row>
    <row r="46" spans="1:11" s="49" customFormat="1" ht="92.45" customHeight="1">
      <c r="A46" s="80" t="s">
        <v>55</v>
      </c>
      <c r="B46" s="34" t="s">
        <v>61</v>
      </c>
      <c r="C46" s="39">
        <v>101878</v>
      </c>
      <c r="D46" s="43" t="s">
        <v>162</v>
      </c>
      <c r="E46" s="41" t="s">
        <v>66</v>
      </c>
      <c r="F46" s="42">
        <v>1</v>
      </c>
      <c r="G46" s="42">
        <v>562.13</v>
      </c>
      <c r="H46" s="42">
        <f t="shared" ref="H46:H60" si="4">ROUND(G46*(1+$L$5),2)</f>
        <v>677.37</v>
      </c>
      <c r="I46" s="42">
        <f t="shared" ref="I46:I60" si="5">TRUNC(F46*H46,2)</f>
        <v>677.37</v>
      </c>
      <c r="K46" s="75"/>
    </row>
    <row r="47" spans="1:11" s="49" customFormat="1" ht="33.75">
      <c r="A47" s="80" t="s">
        <v>132</v>
      </c>
      <c r="B47" s="34" t="s">
        <v>61</v>
      </c>
      <c r="C47" s="39" t="s">
        <v>78</v>
      </c>
      <c r="D47" s="43" t="s">
        <v>70</v>
      </c>
      <c r="E47" s="41" t="s">
        <v>66</v>
      </c>
      <c r="F47" s="42">
        <v>3</v>
      </c>
      <c r="G47" s="42">
        <v>19.16</v>
      </c>
      <c r="H47" s="42">
        <f t="shared" si="4"/>
        <v>23.09</v>
      </c>
      <c r="I47" s="42">
        <f t="shared" si="5"/>
        <v>69.27</v>
      </c>
      <c r="K47" s="75"/>
    </row>
    <row r="48" spans="1:11" s="49" customFormat="1" ht="12.6" customHeight="1">
      <c r="A48" s="80" t="s">
        <v>56</v>
      </c>
      <c r="B48" s="34" t="s">
        <v>64</v>
      </c>
      <c r="C48" s="39" t="s">
        <v>79</v>
      </c>
      <c r="D48" s="43" t="s">
        <v>80</v>
      </c>
      <c r="E48" s="41" t="s">
        <v>66</v>
      </c>
      <c r="F48" s="42">
        <v>1</v>
      </c>
      <c r="G48" s="42">
        <v>140.03</v>
      </c>
      <c r="H48" s="42">
        <f t="shared" si="4"/>
        <v>168.74</v>
      </c>
      <c r="I48" s="42">
        <f t="shared" si="5"/>
        <v>168.74</v>
      </c>
      <c r="K48" s="75"/>
    </row>
    <row r="49" spans="1:11" s="49" customFormat="1" ht="29.45" customHeight="1">
      <c r="A49" s="80" t="s">
        <v>134</v>
      </c>
      <c r="B49" s="34" t="s">
        <v>64</v>
      </c>
      <c r="C49" s="39" t="s">
        <v>164</v>
      </c>
      <c r="D49" s="43" t="s">
        <v>165</v>
      </c>
      <c r="E49" s="41" t="s">
        <v>66</v>
      </c>
      <c r="F49" s="42">
        <v>2</v>
      </c>
      <c r="G49" s="42">
        <v>119.1</v>
      </c>
      <c r="H49" s="42">
        <f t="shared" si="4"/>
        <v>143.52000000000001</v>
      </c>
      <c r="I49" s="42">
        <f t="shared" si="5"/>
        <v>287.04000000000002</v>
      </c>
      <c r="K49" s="75"/>
    </row>
    <row r="50" spans="1:11" s="49" customFormat="1" ht="22.5">
      <c r="A50" s="80" t="s">
        <v>135</v>
      </c>
      <c r="B50" s="34" t="s">
        <v>61</v>
      </c>
      <c r="C50" s="39" t="s">
        <v>81</v>
      </c>
      <c r="D50" s="43" t="s">
        <v>82</v>
      </c>
      <c r="E50" s="41" t="s">
        <v>66</v>
      </c>
      <c r="F50" s="42">
        <v>6</v>
      </c>
      <c r="G50" s="42">
        <v>88.28</v>
      </c>
      <c r="H50" s="42">
        <f t="shared" si="4"/>
        <v>106.38</v>
      </c>
      <c r="I50" s="42">
        <f t="shared" si="5"/>
        <v>638.28</v>
      </c>
      <c r="K50" s="75"/>
    </row>
    <row r="51" spans="1:11" s="49" customFormat="1" ht="46.9" customHeight="1">
      <c r="A51" s="80" t="s">
        <v>57</v>
      </c>
      <c r="B51" s="34" t="s">
        <v>61</v>
      </c>
      <c r="C51" s="39">
        <v>91929</v>
      </c>
      <c r="D51" s="43" t="s">
        <v>180</v>
      </c>
      <c r="E51" s="41" t="s">
        <v>66</v>
      </c>
      <c r="F51" s="42">
        <v>330</v>
      </c>
      <c r="G51" s="42">
        <v>7.06</v>
      </c>
      <c r="H51" s="42">
        <f t="shared" si="4"/>
        <v>8.51</v>
      </c>
      <c r="I51" s="42">
        <f t="shared" si="5"/>
        <v>2808.3</v>
      </c>
      <c r="K51" s="75"/>
    </row>
    <row r="52" spans="1:11" s="49" customFormat="1" ht="43.15" customHeight="1">
      <c r="A52" s="80" t="s">
        <v>151</v>
      </c>
      <c r="B52" s="34" t="s">
        <v>61</v>
      </c>
      <c r="C52" s="39">
        <v>91872</v>
      </c>
      <c r="D52" s="43" t="s">
        <v>163</v>
      </c>
      <c r="E52" s="41" t="s">
        <v>27</v>
      </c>
      <c r="F52" s="42">
        <v>117</v>
      </c>
      <c r="G52" s="42">
        <v>16.809999999999999</v>
      </c>
      <c r="H52" s="42">
        <f t="shared" si="4"/>
        <v>20.260000000000002</v>
      </c>
      <c r="I52" s="42">
        <f t="shared" si="5"/>
        <v>2370.42</v>
      </c>
      <c r="K52" s="75"/>
    </row>
    <row r="53" spans="1:11" s="49" customFormat="1">
      <c r="A53" s="80" t="s">
        <v>152</v>
      </c>
      <c r="B53" s="34" t="s">
        <v>30</v>
      </c>
      <c r="C53" s="39" t="s">
        <v>77</v>
      </c>
      <c r="D53" s="43" t="s">
        <v>118</v>
      </c>
      <c r="E53" s="41" t="s">
        <v>66</v>
      </c>
      <c r="F53" s="42">
        <v>8</v>
      </c>
      <c r="G53" s="42">
        <v>267.81</v>
      </c>
      <c r="H53" s="42">
        <f t="shared" si="4"/>
        <v>322.70999999999998</v>
      </c>
      <c r="I53" s="42">
        <f t="shared" si="5"/>
        <v>2581.6799999999998</v>
      </c>
      <c r="K53" s="75"/>
    </row>
    <row r="54" spans="1:11" s="49" customFormat="1" ht="22.5">
      <c r="A54" s="80" t="s">
        <v>153</v>
      </c>
      <c r="B54" s="34" t="s">
        <v>64</v>
      </c>
      <c r="C54" s="39" t="s">
        <v>101</v>
      </c>
      <c r="D54" s="43" t="s">
        <v>100</v>
      </c>
      <c r="E54" s="41" t="s">
        <v>66</v>
      </c>
      <c r="F54" s="42">
        <v>1</v>
      </c>
      <c r="G54" s="42">
        <v>1121.1600000000001</v>
      </c>
      <c r="H54" s="42">
        <f t="shared" si="4"/>
        <v>1351</v>
      </c>
      <c r="I54" s="42">
        <f t="shared" si="5"/>
        <v>1351</v>
      </c>
      <c r="K54" s="75"/>
    </row>
    <row r="55" spans="1:11" s="49" customFormat="1" ht="33.75">
      <c r="A55" s="80" t="s">
        <v>154</v>
      </c>
      <c r="B55" s="34" t="s">
        <v>61</v>
      </c>
      <c r="C55" s="39">
        <v>101946</v>
      </c>
      <c r="D55" s="43" t="s">
        <v>102</v>
      </c>
      <c r="E55" s="41" t="s">
        <v>66</v>
      </c>
      <c r="F55" s="42">
        <v>1</v>
      </c>
      <c r="G55" s="42">
        <v>172.36</v>
      </c>
      <c r="H55" s="42">
        <f t="shared" si="4"/>
        <v>207.69</v>
      </c>
      <c r="I55" s="42">
        <f t="shared" si="5"/>
        <v>207.69</v>
      </c>
      <c r="K55" s="75"/>
    </row>
    <row r="56" spans="1:11" s="49" customFormat="1" ht="55.9" customHeight="1">
      <c r="A56" s="80" t="s">
        <v>161</v>
      </c>
      <c r="B56" s="34" t="s">
        <v>30</v>
      </c>
      <c r="C56" s="39" t="s">
        <v>83</v>
      </c>
      <c r="D56" s="43" t="s">
        <v>177</v>
      </c>
      <c r="E56" s="41" t="s">
        <v>66</v>
      </c>
      <c r="F56" s="42">
        <v>6</v>
      </c>
      <c r="G56" s="42">
        <v>3071.9</v>
      </c>
      <c r="H56" s="42">
        <f t="shared" si="4"/>
        <v>3701.64</v>
      </c>
      <c r="I56" s="42">
        <f t="shared" si="5"/>
        <v>22209.84</v>
      </c>
      <c r="K56" s="75"/>
    </row>
    <row r="57" spans="1:11" s="49" customFormat="1" ht="33.75">
      <c r="A57" s="80" t="s">
        <v>168</v>
      </c>
      <c r="B57" s="34" t="s">
        <v>61</v>
      </c>
      <c r="C57" s="39">
        <v>91876</v>
      </c>
      <c r="D57" s="43" t="s">
        <v>166</v>
      </c>
      <c r="E57" s="41" t="s">
        <v>66</v>
      </c>
      <c r="F57" s="42">
        <v>52</v>
      </c>
      <c r="G57" s="42">
        <v>8.1300000000000008</v>
      </c>
      <c r="H57" s="42">
        <f t="shared" si="4"/>
        <v>9.8000000000000007</v>
      </c>
      <c r="I57" s="42">
        <f t="shared" si="5"/>
        <v>509.6</v>
      </c>
      <c r="K57" s="75"/>
    </row>
    <row r="58" spans="1:11" s="49" customFormat="1" ht="33.75">
      <c r="A58" s="80" t="s">
        <v>169</v>
      </c>
      <c r="B58" s="34" t="s">
        <v>61</v>
      </c>
      <c r="C58" s="39">
        <v>91893</v>
      </c>
      <c r="D58" s="43" t="s">
        <v>167</v>
      </c>
      <c r="E58" s="41" t="s">
        <v>66</v>
      </c>
      <c r="F58" s="42">
        <v>7</v>
      </c>
      <c r="G58" s="42">
        <v>14.22</v>
      </c>
      <c r="H58" s="42">
        <f t="shared" si="4"/>
        <v>17.14</v>
      </c>
      <c r="I58" s="42">
        <f t="shared" si="5"/>
        <v>119.98</v>
      </c>
      <c r="K58" s="75"/>
    </row>
    <row r="59" spans="1:11" s="49" customFormat="1" ht="33.75">
      <c r="A59" s="80" t="s">
        <v>170</v>
      </c>
      <c r="B59" s="34" t="s">
        <v>61</v>
      </c>
      <c r="C59" s="39">
        <v>91893</v>
      </c>
      <c r="D59" s="43" t="s">
        <v>167</v>
      </c>
      <c r="E59" s="41" t="s">
        <v>66</v>
      </c>
      <c r="F59" s="42">
        <v>7</v>
      </c>
      <c r="G59" s="42">
        <v>14.22</v>
      </c>
      <c r="H59" s="42">
        <f t="shared" si="4"/>
        <v>17.14</v>
      </c>
      <c r="I59" s="42">
        <f t="shared" si="5"/>
        <v>119.98</v>
      </c>
      <c r="K59" s="75"/>
    </row>
    <row r="60" spans="1:11" s="49" customFormat="1" ht="33.75">
      <c r="A60" s="80" t="s">
        <v>171</v>
      </c>
      <c r="B60" s="34" t="s">
        <v>61</v>
      </c>
      <c r="C60" s="39">
        <v>97891</v>
      </c>
      <c r="D60" s="43" t="s">
        <v>176</v>
      </c>
      <c r="E60" s="41" t="s">
        <v>66</v>
      </c>
      <c r="F60" s="42">
        <v>8</v>
      </c>
      <c r="G60" s="42">
        <v>187.02</v>
      </c>
      <c r="H60" s="42">
        <f t="shared" si="4"/>
        <v>225.36</v>
      </c>
      <c r="I60" s="42">
        <f t="shared" si="5"/>
        <v>1802.88</v>
      </c>
      <c r="K60" s="75"/>
    </row>
    <row r="61" spans="1:11" s="48" customFormat="1">
      <c r="A61" s="81" t="s">
        <v>58</v>
      </c>
      <c r="B61" s="35"/>
      <c r="C61" s="35"/>
      <c r="D61" s="36" t="s">
        <v>89</v>
      </c>
      <c r="E61" s="37"/>
      <c r="F61" s="38"/>
      <c r="G61" s="38"/>
      <c r="H61" s="38"/>
      <c r="I61" s="12">
        <f>SUM(I62:I70)</f>
        <v>161716.92000000001</v>
      </c>
      <c r="K61" s="74"/>
    </row>
    <row r="62" spans="1:11" s="49" customFormat="1" ht="57" customHeight="1">
      <c r="A62" s="80" t="s">
        <v>95</v>
      </c>
      <c r="B62" s="34" t="s">
        <v>30</v>
      </c>
      <c r="C62" s="39" t="s">
        <v>84</v>
      </c>
      <c r="D62" s="43" t="s">
        <v>120</v>
      </c>
      <c r="E62" s="41" t="s">
        <v>116</v>
      </c>
      <c r="F62" s="42">
        <v>1</v>
      </c>
      <c r="G62" s="42">
        <v>4606.4799999999996</v>
      </c>
      <c r="H62" s="42">
        <f t="shared" ref="H62:H70" si="6">ROUND(G62*(1+$L$5),2)</f>
        <v>5550.81</v>
      </c>
      <c r="I62" s="42">
        <f t="shared" ref="I62:I70" si="7">TRUNC(F62*H62,2)</f>
        <v>5550.81</v>
      </c>
      <c r="K62" s="75"/>
    </row>
    <row r="63" spans="1:11" s="49" customFormat="1" ht="57.75" customHeight="1">
      <c r="A63" s="80" t="s">
        <v>136</v>
      </c>
      <c r="B63" s="34" t="s">
        <v>30</v>
      </c>
      <c r="C63" s="39" t="s">
        <v>127</v>
      </c>
      <c r="D63" s="43" t="s">
        <v>121</v>
      </c>
      <c r="E63" s="41" t="s">
        <v>122</v>
      </c>
      <c r="F63" s="42">
        <v>1</v>
      </c>
      <c r="G63" s="42">
        <v>1258.7</v>
      </c>
      <c r="H63" s="42">
        <f t="shared" si="6"/>
        <v>1516.73</v>
      </c>
      <c r="I63" s="42">
        <f t="shared" si="7"/>
        <v>1516.73</v>
      </c>
      <c r="K63" s="75"/>
    </row>
    <row r="64" spans="1:11" s="49" customFormat="1" ht="45">
      <c r="A64" s="80" t="s">
        <v>96</v>
      </c>
      <c r="B64" s="34" t="s">
        <v>30</v>
      </c>
      <c r="C64" s="39" t="s">
        <v>131</v>
      </c>
      <c r="D64" s="43" t="s">
        <v>123</v>
      </c>
      <c r="E64" s="41" t="s">
        <v>109</v>
      </c>
      <c r="F64" s="42">
        <v>2</v>
      </c>
      <c r="G64" s="42">
        <v>3276.16</v>
      </c>
      <c r="H64" s="42">
        <f t="shared" si="6"/>
        <v>3947.77</v>
      </c>
      <c r="I64" s="42">
        <f t="shared" si="7"/>
        <v>7895.54</v>
      </c>
      <c r="K64" s="75"/>
    </row>
    <row r="65" spans="1:11" s="49" customFormat="1" ht="98.45" customHeight="1">
      <c r="A65" s="80" t="s">
        <v>97</v>
      </c>
      <c r="B65" s="34" t="s">
        <v>30</v>
      </c>
      <c r="C65" s="39" t="s">
        <v>139</v>
      </c>
      <c r="D65" s="43" t="s">
        <v>178</v>
      </c>
      <c r="E65" s="41" t="s">
        <v>7</v>
      </c>
      <c r="F65" s="42">
        <v>470</v>
      </c>
      <c r="G65" s="42">
        <v>248.50000000000003</v>
      </c>
      <c r="H65" s="42">
        <f t="shared" si="6"/>
        <v>299.44</v>
      </c>
      <c r="I65" s="42">
        <f t="shared" si="7"/>
        <v>140736.79999999999</v>
      </c>
      <c r="K65" s="75"/>
    </row>
    <row r="66" spans="1:11" s="49" customFormat="1" ht="22.5">
      <c r="A66" s="80" t="s">
        <v>137</v>
      </c>
      <c r="B66" s="34" t="s">
        <v>61</v>
      </c>
      <c r="C66" s="39">
        <v>102719</v>
      </c>
      <c r="D66" s="43" t="s">
        <v>155</v>
      </c>
      <c r="E66" s="41" t="s">
        <v>22</v>
      </c>
      <c r="F66" s="42">
        <v>6.75</v>
      </c>
      <c r="G66" s="42">
        <v>129.6</v>
      </c>
      <c r="H66" s="42">
        <f t="shared" si="6"/>
        <v>156.16999999999999</v>
      </c>
      <c r="I66" s="42">
        <f t="shared" si="7"/>
        <v>1054.1400000000001</v>
      </c>
      <c r="K66" s="75"/>
    </row>
    <row r="67" spans="1:11" s="49" customFormat="1" ht="33.75">
      <c r="A67" s="80" t="s">
        <v>138</v>
      </c>
      <c r="B67" s="34" t="s">
        <v>61</v>
      </c>
      <c r="C67" s="39">
        <v>102705</v>
      </c>
      <c r="D67" s="43" t="s">
        <v>182</v>
      </c>
      <c r="E67" s="41" t="s">
        <v>27</v>
      </c>
      <c r="F67" s="42">
        <v>30</v>
      </c>
      <c r="G67" s="42">
        <v>61.79</v>
      </c>
      <c r="H67" s="42">
        <f t="shared" si="6"/>
        <v>74.459999999999994</v>
      </c>
      <c r="I67" s="42">
        <f t="shared" si="7"/>
        <v>2233.8000000000002</v>
      </c>
      <c r="K67" s="75"/>
    </row>
    <row r="68" spans="1:11" s="49" customFormat="1" ht="33.75">
      <c r="A68" s="80" t="s">
        <v>98</v>
      </c>
      <c r="B68" s="34" t="s">
        <v>61</v>
      </c>
      <c r="C68" s="39">
        <v>102712</v>
      </c>
      <c r="D68" s="43" t="s">
        <v>156</v>
      </c>
      <c r="E68" s="41" t="s">
        <v>7</v>
      </c>
      <c r="F68" s="42">
        <v>60</v>
      </c>
      <c r="G68" s="42">
        <v>12.93</v>
      </c>
      <c r="H68" s="42">
        <f t="shared" si="6"/>
        <v>15.58</v>
      </c>
      <c r="I68" s="42">
        <f t="shared" si="7"/>
        <v>934.8</v>
      </c>
      <c r="K68" s="75"/>
    </row>
    <row r="69" spans="1:11" s="49" customFormat="1" ht="33.75">
      <c r="A69" s="80" t="s">
        <v>157</v>
      </c>
      <c r="B69" s="34" t="s">
        <v>61</v>
      </c>
      <c r="C69" s="39">
        <v>89585</v>
      </c>
      <c r="D69" s="43" t="s">
        <v>158</v>
      </c>
      <c r="E69" s="41" t="s">
        <v>66</v>
      </c>
      <c r="F69" s="42">
        <v>2</v>
      </c>
      <c r="G69" s="42">
        <v>52.16</v>
      </c>
      <c r="H69" s="42">
        <f t="shared" si="6"/>
        <v>62.85</v>
      </c>
      <c r="I69" s="42">
        <f t="shared" si="7"/>
        <v>125.7</v>
      </c>
      <c r="K69" s="75"/>
    </row>
    <row r="70" spans="1:11" s="49" customFormat="1" ht="33.75">
      <c r="A70" s="80" t="s">
        <v>160</v>
      </c>
      <c r="B70" s="34" t="s">
        <v>61</v>
      </c>
      <c r="C70" s="39">
        <v>89512</v>
      </c>
      <c r="D70" s="43" t="s">
        <v>159</v>
      </c>
      <c r="E70" s="41" t="s">
        <v>27</v>
      </c>
      <c r="F70" s="42">
        <v>20</v>
      </c>
      <c r="G70" s="42">
        <v>69.239999999999995</v>
      </c>
      <c r="H70" s="42">
        <f t="shared" si="6"/>
        <v>83.43</v>
      </c>
      <c r="I70" s="42">
        <f t="shared" si="7"/>
        <v>1668.6</v>
      </c>
      <c r="K70" s="75"/>
    </row>
    <row r="71" spans="1:11">
      <c r="A71" s="82"/>
      <c r="B71" s="29"/>
      <c r="C71" s="29"/>
      <c r="D71" s="32"/>
      <c r="E71" s="31"/>
      <c r="F71" s="30"/>
      <c r="G71" s="30"/>
      <c r="H71" s="30"/>
      <c r="I71" s="30"/>
      <c r="K71" s="78"/>
    </row>
    <row r="72" spans="1:11">
      <c r="A72" s="97"/>
      <c r="B72" s="98"/>
      <c r="C72" s="98"/>
      <c r="D72" s="99"/>
      <c r="E72" s="100"/>
      <c r="F72" s="101"/>
      <c r="G72" s="101"/>
      <c r="H72" s="101"/>
      <c r="I72" s="101"/>
      <c r="K72" s="78"/>
    </row>
    <row r="73" spans="1:11" s="94" customFormat="1" ht="45.6" customHeight="1">
      <c r="A73" s="126" t="s">
        <v>184</v>
      </c>
      <c r="B73" s="126"/>
      <c r="C73" s="126"/>
      <c r="D73" s="126"/>
      <c r="E73" s="126"/>
      <c r="F73" s="126"/>
      <c r="G73" s="125" t="s">
        <v>20</v>
      </c>
      <c r="H73" s="125"/>
      <c r="I73" s="102">
        <f>SUM(I13,I17,I21,I26,I31,I38,I45,I61)</f>
        <v>472192.12</v>
      </c>
      <c r="K73" s="95"/>
    </row>
    <row r="74" spans="1:11">
      <c r="D74" s="79"/>
      <c r="G74" s="33"/>
      <c r="H74" s="33"/>
      <c r="I74" s="33"/>
    </row>
    <row r="75" spans="1:11">
      <c r="D75" s="79"/>
    </row>
    <row r="77" spans="1:11">
      <c r="I77" s="60"/>
    </row>
    <row r="78" spans="1:11">
      <c r="I78" s="60"/>
    </row>
  </sheetData>
  <autoFilter ref="A11:I66"/>
  <mergeCells count="7">
    <mergeCell ref="G10:I10"/>
    <mergeCell ref="G9:I9"/>
    <mergeCell ref="G73:H73"/>
    <mergeCell ref="A73:F73"/>
    <mergeCell ref="A1:F1"/>
    <mergeCell ref="A2:E2"/>
    <mergeCell ref="A6:I6"/>
  </mergeCells>
  <printOptions horizontalCentered="1"/>
  <pageMargins left="0.59055118110236227" right="0.39370078740157483" top="1.3779527559055118" bottom="0.59055118110236227" header="0.39370078740157483" footer="0.39370078740157483"/>
  <pageSetup paperSize="9" scale="72" orientation="portrait" r:id="rId1"/>
  <headerFooter>
    <oddFooter>&amp;R&amp;"Arial,Normal"&amp;8Pág.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O43"/>
  <sheetViews>
    <sheetView view="pageBreakPreview" topLeftCell="A12" zoomScale="85" zoomScaleSheetLayoutView="85" workbookViewId="0">
      <selection activeCell="F12" sqref="F12"/>
    </sheetView>
  </sheetViews>
  <sheetFormatPr defaultColWidth="9.140625" defaultRowHeight="15.75"/>
  <cols>
    <col min="1" max="1" width="0.85546875" style="4" customWidth="1"/>
    <col min="2" max="2" width="6.5703125" style="4" customWidth="1"/>
    <col min="3" max="3" width="32" style="4" customWidth="1"/>
    <col min="4" max="4" width="13.140625" style="4" customWidth="1"/>
    <col min="5" max="10" width="11.7109375" style="4" customWidth="1"/>
    <col min="11" max="11" width="6.28515625" style="4" customWidth="1"/>
    <col min="12" max="12" width="12.85546875" style="4" bestFit="1" customWidth="1"/>
    <col min="13" max="13" width="17.42578125" style="62" customWidth="1"/>
    <col min="14" max="14" width="10" style="4" bestFit="1" customWidth="1"/>
    <col min="15" max="16384" width="9.140625" style="4"/>
  </cols>
  <sheetData>
    <row r="1" spans="1:13" ht="21.75" customHeight="1" thickBot="1">
      <c r="B1" s="129" t="s">
        <v>23</v>
      </c>
      <c r="C1" s="130"/>
      <c r="D1" s="130"/>
      <c r="E1" s="130"/>
      <c r="F1" s="130"/>
      <c r="G1" s="130"/>
      <c r="H1" s="130"/>
      <c r="I1" s="130"/>
      <c r="J1" s="131"/>
      <c r="K1" s="21"/>
      <c r="L1" s="21"/>
    </row>
    <row r="2" spans="1:13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s="6" customFormat="1">
      <c r="B3" s="5"/>
      <c r="C3" s="7" t="e">
        <f>#REF!</f>
        <v>#REF!</v>
      </c>
      <c r="D3" s="5"/>
      <c r="E3" s="5"/>
      <c r="F3" s="5"/>
      <c r="G3" s="5"/>
      <c r="H3" s="5"/>
      <c r="I3" s="5"/>
      <c r="J3" s="5"/>
      <c r="K3" s="5"/>
      <c r="L3" s="5"/>
      <c r="M3" s="62"/>
    </row>
    <row r="4" spans="1:13" s="6" customFormat="1">
      <c r="B4" s="5"/>
      <c r="C4" s="7" t="e">
        <f>#REF!</f>
        <v>#REF!</v>
      </c>
      <c r="D4" s="5"/>
      <c r="E4" s="5"/>
      <c r="F4" s="5"/>
      <c r="G4" s="5"/>
      <c r="H4" s="5"/>
      <c r="I4" s="5"/>
      <c r="J4" s="5"/>
      <c r="K4" s="5"/>
      <c r="L4" s="5"/>
      <c r="M4" s="62"/>
    </row>
    <row r="5" spans="1:13" s="6" customFormat="1">
      <c r="B5" s="5"/>
      <c r="C5" s="7" t="e">
        <f>#REF!</f>
        <v>#REF!</v>
      </c>
      <c r="D5" s="5"/>
      <c r="E5" s="5"/>
      <c r="F5" s="5"/>
      <c r="G5" s="5"/>
      <c r="H5" s="5"/>
      <c r="I5" s="5"/>
      <c r="J5" s="5"/>
      <c r="K5" s="5"/>
      <c r="L5" s="5"/>
      <c r="M5" s="62"/>
    </row>
    <row r="6" spans="1:13">
      <c r="B6" s="1"/>
      <c r="C6" s="1"/>
      <c r="D6" s="2"/>
      <c r="E6" s="3"/>
      <c r="F6" s="3"/>
      <c r="G6" s="3"/>
      <c r="H6" s="3"/>
      <c r="I6" s="3"/>
      <c r="J6" s="3"/>
      <c r="K6" s="3"/>
      <c r="L6" s="3"/>
    </row>
    <row r="7" spans="1:13" s="14" customFormat="1" ht="16.5" customHeight="1">
      <c r="A7" s="69"/>
      <c r="B7" s="135" t="s">
        <v>13</v>
      </c>
      <c r="C7" s="135" t="s">
        <v>14</v>
      </c>
      <c r="D7" s="136" t="s">
        <v>16</v>
      </c>
      <c r="E7" s="137" t="s">
        <v>15</v>
      </c>
      <c r="F7" s="137"/>
      <c r="G7" s="137"/>
      <c r="H7" s="137"/>
      <c r="I7" s="137"/>
      <c r="J7" s="137"/>
      <c r="K7" s="24"/>
      <c r="L7" s="24"/>
      <c r="M7" s="63"/>
    </row>
    <row r="8" spans="1:13" s="14" customFormat="1">
      <c r="A8" s="70"/>
      <c r="B8" s="135"/>
      <c r="C8" s="135"/>
      <c r="D8" s="136"/>
      <c r="E8" s="103" t="s">
        <v>103</v>
      </c>
      <c r="F8" s="103" t="s">
        <v>104</v>
      </c>
      <c r="G8" s="103" t="s">
        <v>105</v>
      </c>
      <c r="H8" s="103" t="s">
        <v>106</v>
      </c>
      <c r="I8" s="103" t="s">
        <v>107</v>
      </c>
      <c r="J8" s="103" t="s">
        <v>108</v>
      </c>
      <c r="K8" s="24"/>
      <c r="L8" s="24"/>
      <c r="M8" s="63"/>
    </row>
    <row r="9" spans="1:13" s="11" customFormat="1">
      <c r="A9" s="90"/>
      <c r="B9" s="104"/>
      <c r="C9" s="105"/>
      <c r="D9" s="106"/>
      <c r="E9" s="107"/>
      <c r="F9" s="107"/>
      <c r="G9" s="107"/>
      <c r="H9" s="107"/>
      <c r="I9" s="107"/>
      <c r="J9" s="107"/>
      <c r="K9" s="23"/>
      <c r="L9" s="23"/>
      <c r="M9" s="64"/>
    </row>
    <row r="10" spans="1:13" s="8" customFormat="1">
      <c r="A10" s="91"/>
      <c r="B10" s="108" t="s">
        <v>4</v>
      </c>
      <c r="C10" s="109" t="e">
        <f>#REF!</f>
        <v>#REF!</v>
      </c>
      <c r="D10" s="110" t="e">
        <f>#REF!</f>
        <v>#REF!</v>
      </c>
      <c r="E10" s="111" t="e">
        <f t="shared" ref="E10" si="0">ROUND($D10*E11,2)</f>
        <v>#REF!</v>
      </c>
      <c r="F10" s="112"/>
      <c r="G10" s="112"/>
      <c r="H10" s="112"/>
      <c r="I10" s="112"/>
      <c r="J10" s="112"/>
      <c r="K10" s="25"/>
      <c r="L10" s="61" t="e">
        <f>D10-M10</f>
        <v>#REF!</v>
      </c>
      <c r="M10" s="65" t="e">
        <f>SUM(E10:J10)</f>
        <v>#REF!</v>
      </c>
    </row>
    <row r="11" spans="1:13" s="8" customFormat="1">
      <c r="A11" s="91"/>
      <c r="B11" s="104"/>
      <c r="C11" s="113"/>
      <c r="D11" s="107"/>
      <c r="E11" s="114">
        <v>1</v>
      </c>
      <c r="F11" s="112"/>
      <c r="G11" s="112"/>
      <c r="H11" s="112"/>
      <c r="I11" s="112"/>
      <c r="J11" s="112"/>
      <c r="K11" s="26"/>
      <c r="L11" s="85">
        <f>SUM(E11:J11)-1</f>
        <v>0</v>
      </c>
      <c r="M11" s="84"/>
    </row>
    <row r="12" spans="1:13" s="8" customFormat="1">
      <c r="A12" s="91"/>
      <c r="B12" s="104"/>
      <c r="C12" s="113"/>
      <c r="D12" s="106"/>
      <c r="E12" s="107"/>
      <c r="F12" s="107"/>
      <c r="G12" s="112"/>
      <c r="H12" s="112"/>
      <c r="I12" s="112"/>
      <c r="J12" s="112"/>
      <c r="K12" s="23"/>
      <c r="L12" s="23"/>
      <c r="M12" s="65"/>
    </row>
    <row r="13" spans="1:13" s="8" customFormat="1">
      <c r="A13" s="91"/>
      <c r="B13" s="108" t="s">
        <v>8</v>
      </c>
      <c r="C13" s="109" t="e">
        <f>#REF!</f>
        <v>#REF!</v>
      </c>
      <c r="D13" s="110" t="e">
        <f>#REF!</f>
        <v>#REF!</v>
      </c>
      <c r="E13" s="111" t="e">
        <f t="shared" ref="E13:F13" si="1">ROUND($D13*E14,2)</f>
        <v>#REF!</v>
      </c>
      <c r="F13" s="111" t="e">
        <f t="shared" si="1"/>
        <v>#REF!</v>
      </c>
      <c r="G13" s="112"/>
      <c r="H13" s="112"/>
      <c r="I13" s="112"/>
      <c r="J13" s="112"/>
      <c r="K13" s="25"/>
      <c r="L13" s="61" t="e">
        <f>D13-M13</f>
        <v>#REF!</v>
      </c>
      <c r="M13" s="65" t="e">
        <f>SUM(E13:J13)</f>
        <v>#REF!</v>
      </c>
    </row>
    <row r="14" spans="1:13" s="8" customFormat="1">
      <c r="A14" s="91"/>
      <c r="B14" s="104"/>
      <c r="C14" s="113"/>
      <c r="D14" s="107"/>
      <c r="E14" s="114">
        <v>0.5</v>
      </c>
      <c r="F14" s="114">
        <v>0.5</v>
      </c>
      <c r="G14" s="112"/>
      <c r="H14" s="112"/>
      <c r="I14" s="112"/>
      <c r="J14" s="112"/>
      <c r="K14" s="26"/>
      <c r="L14" s="85">
        <f>SUM(E14:J14)-1</f>
        <v>0</v>
      </c>
      <c r="M14" s="65"/>
    </row>
    <row r="15" spans="1:13" s="8" customFormat="1">
      <c r="A15" s="91"/>
      <c r="B15" s="104"/>
      <c r="C15" s="115"/>
      <c r="D15" s="106"/>
      <c r="E15" s="107"/>
      <c r="F15" s="107"/>
      <c r="G15" s="107"/>
      <c r="H15" s="107"/>
      <c r="I15" s="107"/>
      <c r="J15" s="107"/>
      <c r="K15" s="23"/>
      <c r="L15" s="61"/>
      <c r="M15" s="65"/>
    </row>
    <row r="16" spans="1:13" s="8" customFormat="1">
      <c r="A16" s="91"/>
      <c r="B16" s="108" t="s">
        <v>35</v>
      </c>
      <c r="C16" s="109" t="e">
        <f>#REF!</f>
        <v>#REF!</v>
      </c>
      <c r="D16" s="110" t="e">
        <f>#REF!</f>
        <v>#REF!</v>
      </c>
      <c r="E16" s="111" t="e">
        <f>ROUND($D16*E17,2)</f>
        <v>#REF!</v>
      </c>
      <c r="F16" s="111" t="e">
        <f>ROUND($D16*F17,2)</f>
        <v>#REF!</v>
      </c>
      <c r="G16" s="111" t="e">
        <f>ROUND($D16*G17,2)</f>
        <v>#REF!</v>
      </c>
      <c r="H16" s="107"/>
      <c r="I16" s="107"/>
      <c r="J16" s="107"/>
      <c r="K16" s="25"/>
      <c r="L16" s="61" t="e">
        <f>D16-M16</f>
        <v>#REF!</v>
      </c>
      <c r="M16" s="65" t="e">
        <f>SUM(E16:J16)</f>
        <v>#REF!</v>
      </c>
    </row>
    <row r="17" spans="1:13" s="8" customFormat="1">
      <c r="A17" s="91"/>
      <c r="B17" s="104"/>
      <c r="C17" s="113"/>
      <c r="D17" s="107"/>
      <c r="E17" s="114">
        <v>0.2</v>
      </c>
      <c r="F17" s="114">
        <v>0.5</v>
      </c>
      <c r="G17" s="114">
        <v>0.3</v>
      </c>
      <c r="H17" s="107"/>
      <c r="I17" s="107"/>
      <c r="J17" s="107"/>
      <c r="K17" s="26"/>
      <c r="L17" s="85">
        <f>SUM(E17:J17)-1</f>
        <v>0</v>
      </c>
      <c r="M17" s="65"/>
    </row>
    <row r="18" spans="1:13" s="8" customFormat="1">
      <c r="A18" s="91"/>
      <c r="B18" s="104"/>
      <c r="C18" s="115"/>
      <c r="D18" s="106"/>
      <c r="E18" s="107"/>
      <c r="F18" s="107"/>
      <c r="G18" s="107"/>
      <c r="H18" s="107"/>
      <c r="I18" s="107"/>
      <c r="J18" s="107"/>
      <c r="K18" s="23"/>
      <c r="L18" s="61"/>
      <c r="M18" s="65"/>
    </row>
    <row r="19" spans="1:13" s="8" customFormat="1">
      <c r="A19" s="91"/>
      <c r="B19" s="108" t="s">
        <v>36</v>
      </c>
      <c r="C19" s="109" t="e">
        <f>#REF!</f>
        <v>#REF!</v>
      </c>
      <c r="D19" s="110" t="e">
        <f>#REF!</f>
        <v>#REF!</v>
      </c>
      <c r="E19" s="107"/>
      <c r="F19" s="107"/>
      <c r="G19" s="111" t="e">
        <f t="shared" ref="G19:I19" si="2">ROUND($D19*G20,2)</f>
        <v>#REF!</v>
      </c>
      <c r="H19" s="111" t="e">
        <f t="shared" si="2"/>
        <v>#REF!</v>
      </c>
      <c r="I19" s="111" t="e">
        <f t="shared" si="2"/>
        <v>#REF!</v>
      </c>
      <c r="J19" s="107"/>
      <c r="K19" s="25"/>
      <c r="L19" s="61" t="e">
        <f>D19-M19</f>
        <v>#REF!</v>
      </c>
      <c r="M19" s="65" t="e">
        <f>SUM(E19:J19)</f>
        <v>#REF!</v>
      </c>
    </row>
    <row r="20" spans="1:13" s="8" customFormat="1">
      <c r="A20" s="91"/>
      <c r="B20" s="104"/>
      <c r="C20" s="113"/>
      <c r="D20" s="107"/>
      <c r="E20" s="107"/>
      <c r="F20" s="107"/>
      <c r="G20" s="114">
        <v>0.4</v>
      </c>
      <c r="H20" s="114">
        <v>0.3</v>
      </c>
      <c r="I20" s="114">
        <v>0.3</v>
      </c>
      <c r="J20" s="112"/>
      <c r="K20" s="26"/>
      <c r="L20" s="85">
        <f>SUM(E20:J20)-1</f>
        <v>0</v>
      </c>
      <c r="M20" s="65"/>
    </row>
    <row r="21" spans="1:13" s="8" customFormat="1">
      <c r="A21" s="91"/>
      <c r="B21" s="104"/>
      <c r="C21" s="115"/>
      <c r="D21" s="106"/>
      <c r="E21" s="107"/>
      <c r="F21" s="107"/>
      <c r="G21" s="107"/>
      <c r="H21" s="107"/>
      <c r="I21" s="107"/>
      <c r="J21" s="107"/>
      <c r="K21" s="23"/>
      <c r="L21" s="61"/>
      <c r="M21" s="65"/>
    </row>
    <row r="22" spans="1:13" s="8" customFormat="1">
      <c r="A22" s="91"/>
      <c r="B22" s="108" t="s">
        <v>40</v>
      </c>
      <c r="C22" s="109" t="e">
        <f>#REF!</f>
        <v>#REF!</v>
      </c>
      <c r="D22" s="110" t="e">
        <f>#REF!</f>
        <v>#REF!</v>
      </c>
      <c r="E22" s="112"/>
      <c r="F22" s="112"/>
      <c r="G22" s="111" t="e">
        <f t="shared" ref="G22:I22" si="3">ROUND($D22*G23,2)</f>
        <v>#REF!</v>
      </c>
      <c r="H22" s="111" t="e">
        <f t="shared" si="3"/>
        <v>#REF!</v>
      </c>
      <c r="I22" s="111" t="e">
        <f t="shared" si="3"/>
        <v>#REF!</v>
      </c>
      <c r="J22" s="107"/>
      <c r="K22" s="25"/>
      <c r="L22" s="61" t="e">
        <f>D22-M22</f>
        <v>#REF!</v>
      </c>
      <c r="M22" s="65" t="e">
        <f>SUM(E22:J22)</f>
        <v>#REF!</v>
      </c>
    </row>
    <row r="23" spans="1:13" s="8" customFormat="1">
      <c r="A23" s="91"/>
      <c r="B23" s="104"/>
      <c r="C23" s="113"/>
      <c r="D23" s="107"/>
      <c r="E23" s="112"/>
      <c r="F23" s="112"/>
      <c r="G23" s="114">
        <v>0.4</v>
      </c>
      <c r="H23" s="114">
        <v>0.3</v>
      </c>
      <c r="I23" s="114">
        <v>0.3</v>
      </c>
      <c r="J23" s="112"/>
      <c r="K23" s="26"/>
      <c r="L23" s="85">
        <f>SUM(E23:J23)-1</f>
        <v>0</v>
      </c>
      <c r="M23" s="65"/>
    </row>
    <row r="24" spans="1:13" s="8" customFormat="1">
      <c r="A24" s="91"/>
      <c r="B24" s="104"/>
      <c r="C24" s="115"/>
      <c r="D24" s="106"/>
      <c r="E24" s="107"/>
      <c r="F24" s="107"/>
      <c r="G24" s="107"/>
      <c r="H24" s="107"/>
      <c r="I24" s="107"/>
      <c r="J24" s="107"/>
      <c r="K24" s="23"/>
      <c r="L24" s="61"/>
      <c r="M24" s="65"/>
    </row>
    <row r="25" spans="1:13" s="8" customFormat="1">
      <c r="A25" s="91"/>
      <c r="B25" s="108" t="s">
        <v>48</v>
      </c>
      <c r="C25" s="109" t="e">
        <f>#REF!</f>
        <v>#REF!</v>
      </c>
      <c r="D25" s="110" t="e">
        <f>#REF!</f>
        <v>#REF!</v>
      </c>
      <c r="E25" s="107"/>
      <c r="F25" s="107"/>
      <c r="G25" s="107"/>
      <c r="H25" s="107"/>
      <c r="I25" s="107"/>
      <c r="J25" s="111" t="e">
        <f t="shared" ref="J25" si="4">ROUND($D25*J26,2)</f>
        <v>#REF!</v>
      </c>
      <c r="K25" s="25"/>
      <c r="L25" s="61" t="e">
        <f>D25-M25</f>
        <v>#REF!</v>
      </c>
      <c r="M25" s="65" t="e">
        <f>SUM(E25:J25)</f>
        <v>#REF!</v>
      </c>
    </row>
    <row r="26" spans="1:13" s="8" customFormat="1">
      <c r="A26" s="91"/>
      <c r="B26" s="104"/>
      <c r="C26" s="113"/>
      <c r="D26" s="107"/>
      <c r="E26" s="107"/>
      <c r="F26" s="107"/>
      <c r="G26" s="107"/>
      <c r="H26" s="107"/>
      <c r="I26" s="107"/>
      <c r="J26" s="114">
        <v>1</v>
      </c>
      <c r="K26" s="26"/>
      <c r="L26" s="85">
        <f>SUM(E26:J26)-1</f>
        <v>0</v>
      </c>
      <c r="M26" s="65"/>
    </row>
    <row r="27" spans="1:13" s="8" customFormat="1">
      <c r="A27" s="91"/>
      <c r="B27" s="104"/>
      <c r="C27" s="115"/>
      <c r="D27" s="106"/>
      <c r="E27" s="107"/>
      <c r="F27" s="107"/>
      <c r="G27" s="107"/>
      <c r="H27" s="107"/>
      <c r="I27" s="107"/>
      <c r="J27" s="107"/>
      <c r="K27" s="23"/>
      <c r="L27" s="61"/>
      <c r="M27" s="65"/>
    </row>
    <row r="28" spans="1:13" s="8" customFormat="1">
      <c r="A28" s="91"/>
      <c r="B28" s="108" t="s">
        <v>54</v>
      </c>
      <c r="C28" s="109" t="e">
        <f>#REF!</f>
        <v>#REF!</v>
      </c>
      <c r="D28" s="110" t="e">
        <f>#REF!</f>
        <v>#REF!</v>
      </c>
      <c r="E28" s="107"/>
      <c r="F28" s="107"/>
      <c r="G28" s="111" t="e">
        <f t="shared" ref="G28:I28" si="5">ROUND($D28*G29,2)</f>
        <v>#REF!</v>
      </c>
      <c r="H28" s="111" t="e">
        <f t="shared" si="5"/>
        <v>#REF!</v>
      </c>
      <c r="I28" s="111" t="e">
        <f t="shared" si="5"/>
        <v>#REF!</v>
      </c>
      <c r="J28" s="107"/>
      <c r="K28" s="25"/>
      <c r="L28" s="61" t="e">
        <f>D28-M28</f>
        <v>#REF!</v>
      </c>
      <c r="M28" s="65" t="e">
        <f>SUM(E28:J28)</f>
        <v>#REF!</v>
      </c>
    </row>
    <row r="29" spans="1:13" s="8" customFormat="1">
      <c r="A29" s="91"/>
      <c r="B29" s="104"/>
      <c r="C29" s="113"/>
      <c r="D29" s="107"/>
      <c r="E29" s="107"/>
      <c r="F29" s="107"/>
      <c r="G29" s="114">
        <v>0.4</v>
      </c>
      <c r="H29" s="114">
        <v>0.3</v>
      </c>
      <c r="I29" s="114">
        <v>0.3</v>
      </c>
      <c r="J29" s="107"/>
      <c r="K29" s="26"/>
      <c r="L29" s="85">
        <f>SUM(E29:J29)-1</f>
        <v>0</v>
      </c>
      <c r="M29" s="65"/>
    </row>
    <row r="30" spans="1:13" s="8" customFormat="1">
      <c r="A30" s="91"/>
      <c r="B30" s="104"/>
      <c r="C30" s="115"/>
      <c r="D30" s="106"/>
      <c r="E30" s="107"/>
      <c r="F30" s="107"/>
      <c r="G30" s="107"/>
      <c r="H30" s="107"/>
      <c r="I30" s="107"/>
      <c r="J30" s="107"/>
      <c r="K30" s="23"/>
      <c r="L30" s="61"/>
      <c r="M30" s="65"/>
    </row>
    <row r="31" spans="1:13" s="8" customFormat="1">
      <c r="A31" s="91"/>
      <c r="B31" s="108" t="s">
        <v>58</v>
      </c>
      <c r="C31" s="109" t="e">
        <f>#REF!</f>
        <v>#REF!</v>
      </c>
      <c r="D31" s="110" t="e">
        <f>#REF!</f>
        <v>#REF!</v>
      </c>
      <c r="E31" s="107"/>
      <c r="F31" s="107"/>
      <c r="G31" s="111" t="e">
        <f t="shared" ref="G31:I31" si="6">ROUND($D31*G32,2)</f>
        <v>#REF!</v>
      </c>
      <c r="H31" s="111" t="e">
        <f t="shared" si="6"/>
        <v>#REF!</v>
      </c>
      <c r="I31" s="111" t="e">
        <f t="shared" si="6"/>
        <v>#REF!</v>
      </c>
      <c r="J31" s="107"/>
      <c r="K31" s="25"/>
      <c r="L31" s="61" t="e">
        <f>D31-M31</f>
        <v>#REF!</v>
      </c>
      <c r="M31" s="65" t="e">
        <f>SUM(E31:J31)</f>
        <v>#REF!</v>
      </c>
    </row>
    <row r="32" spans="1:13" s="8" customFormat="1">
      <c r="A32" s="91"/>
      <c r="B32" s="104"/>
      <c r="C32" s="113"/>
      <c r="D32" s="107"/>
      <c r="E32" s="107"/>
      <c r="F32" s="107"/>
      <c r="G32" s="114">
        <v>0.4</v>
      </c>
      <c r="H32" s="114">
        <v>0.3</v>
      </c>
      <c r="I32" s="114">
        <v>0.3</v>
      </c>
      <c r="J32" s="107"/>
      <c r="K32" s="26"/>
      <c r="L32" s="85">
        <f>SUM(E32:J32)-1</f>
        <v>0</v>
      </c>
      <c r="M32" s="65"/>
    </row>
    <row r="33" spans="1:15" s="8" customFormat="1">
      <c r="A33" s="91"/>
      <c r="B33" s="138" t="s">
        <v>3</v>
      </c>
      <c r="C33" s="138"/>
      <c r="D33" s="116" t="e">
        <f>SUM(D10:D31)</f>
        <v>#REF!</v>
      </c>
      <c r="E33" s="107"/>
      <c r="F33" s="107"/>
      <c r="G33" s="107"/>
      <c r="H33" s="107"/>
      <c r="I33" s="107"/>
      <c r="J33" s="107"/>
      <c r="K33" s="23"/>
      <c r="L33" s="61"/>
      <c r="M33" s="65"/>
    </row>
    <row r="34" spans="1:15" s="8" customFormat="1">
      <c r="A34" s="91"/>
      <c r="B34" s="117"/>
      <c r="C34" s="117"/>
      <c r="D34" s="118"/>
      <c r="E34" s="119"/>
      <c r="F34" s="119"/>
      <c r="G34" s="119"/>
      <c r="H34" s="119"/>
      <c r="I34" s="119"/>
      <c r="J34" s="119"/>
      <c r="K34" s="9"/>
      <c r="L34" s="9"/>
      <c r="M34" s="65"/>
    </row>
    <row r="35" spans="1:15" s="13" customFormat="1">
      <c r="A35" s="92"/>
      <c r="B35" s="133" t="s">
        <v>17</v>
      </c>
      <c r="C35" s="133"/>
      <c r="D35" s="133"/>
      <c r="E35" s="120" t="e">
        <f t="shared" ref="E35:J35" si="7">SUM(E10,E13,E16,E22,E25,E28,E31,E19)</f>
        <v>#REF!</v>
      </c>
      <c r="F35" s="120" t="e">
        <f t="shared" si="7"/>
        <v>#REF!</v>
      </c>
      <c r="G35" s="120" t="e">
        <f t="shared" si="7"/>
        <v>#REF!</v>
      </c>
      <c r="H35" s="120" t="e">
        <f t="shared" si="7"/>
        <v>#REF!</v>
      </c>
      <c r="I35" s="120" t="e">
        <f t="shared" si="7"/>
        <v>#REF!</v>
      </c>
      <c r="J35" s="120" t="e">
        <f t="shared" si="7"/>
        <v>#REF!</v>
      </c>
      <c r="K35" s="22"/>
      <c r="L35" s="61" t="e">
        <f>D35-M35</f>
        <v>#REF!</v>
      </c>
      <c r="M35" s="65" t="e">
        <f>SUM(E35:J35)</f>
        <v>#REF!</v>
      </c>
    </row>
    <row r="36" spans="1:15" s="9" customFormat="1">
      <c r="A36" s="93"/>
      <c r="B36" s="104"/>
      <c r="C36" s="104"/>
      <c r="D36" s="104"/>
      <c r="E36" s="121" t="e">
        <f t="shared" ref="E36:J36" si="8">E35/($D$33)</f>
        <v>#REF!</v>
      </c>
      <c r="F36" s="121" t="e">
        <f t="shared" si="8"/>
        <v>#REF!</v>
      </c>
      <c r="G36" s="121" t="e">
        <f t="shared" si="8"/>
        <v>#REF!</v>
      </c>
      <c r="H36" s="121" t="e">
        <f t="shared" si="8"/>
        <v>#REF!</v>
      </c>
      <c r="I36" s="121" t="e">
        <f t="shared" si="8"/>
        <v>#REF!</v>
      </c>
      <c r="J36" s="121" t="e">
        <f t="shared" si="8"/>
        <v>#REF!</v>
      </c>
      <c r="K36" s="27"/>
      <c r="L36" s="85" t="e">
        <f>SUM(E36:J36)-1</f>
        <v>#REF!</v>
      </c>
      <c r="M36" s="65"/>
    </row>
    <row r="37" spans="1:15" s="9" customFormat="1">
      <c r="A37" s="93"/>
      <c r="B37" s="104"/>
      <c r="C37" s="104"/>
      <c r="D37" s="104"/>
      <c r="E37" s="107"/>
      <c r="F37" s="107"/>
      <c r="G37" s="107"/>
      <c r="H37" s="107"/>
      <c r="I37" s="107"/>
      <c r="J37" s="107"/>
      <c r="K37" s="23"/>
      <c r="L37" s="23"/>
      <c r="M37" s="65"/>
    </row>
    <row r="38" spans="1:15" s="13" customFormat="1">
      <c r="A38" s="92"/>
      <c r="B38" s="133" t="s">
        <v>18</v>
      </c>
      <c r="C38" s="133"/>
      <c r="D38" s="133"/>
      <c r="E38" s="120" t="e">
        <f>E35</f>
        <v>#REF!</v>
      </c>
      <c r="F38" s="120" t="e">
        <f t="shared" ref="F38:I38" si="9">F35+E38</f>
        <v>#REF!</v>
      </c>
      <c r="G38" s="120" t="e">
        <f t="shared" si="9"/>
        <v>#REF!</v>
      </c>
      <c r="H38" s="120" t="e">
        <f t="shared" si="9"/>
        <v>#REF!</v>
      </c>
      <c r="I38" s="120" t="e">
        <f t="shared" si="9"/>
        <v>#REF!</v>
      </c>
      <c r="J38" s="120" t="e">
        <f>J35+I38-0.01</f>
        <v>#REF!</v>
      </c>
      <c r="K38" s="22"/>
      <c r="L38" s="22"/>
      <c r="M38" s="66"/>
    </row>
    <row r="39" spans="1:15" s="9" customFormat="1">
      <c r="A39" s="93"/>
      <c r="B39" s="104"/>
      <c r="C39" s="104"/>
      <c r="D39" s="104"/>
      <c r="E39" s="121" t="e">
        <f t="shared" ref="E39:J39" si="10">E38/($D$33)</f>
        <v>#REF!</v>
      </c>
      <c r="F39" s="121" t="e">
        <f t="shared" si="10"/>
        <v>#REF!</v>
      </c>
      <c r="G39" s="121" t="e">
        <f t="shared" si="10"/>
        <v>#REF!</v>
      </c>
      <c r="H39" s="121" t="e">
        <f t="shared" si="10"/>
        <v>#REF!</v>
      </c>
      <c r="I39" s="121" t="e">
        <f t="shared" si="10"/>
        <v>#REF!</v>
      </c>
      <c r="J39" s="121" t="e">
        <f t="shared" si="10"/>
        <v>#REF!</v>
      </c>
      <c r="K39" s="27"/>
      <c r="L39" s="27"/>
      <c r="M39" s="65"/>
    </row>
    <row r="40" spans="1:15" s="9" customFormat="1">
      <c r="A40" s="93"/>
      <c r="B40" s="104"/>
      <c r="C40" s="104"/>
      <c r="D40" s="104"/>
      <c r="E40" s="107"/>
      <c r="F40" s="107"/>
      <c r="G40" s="107"/>
      <c r="H40" s="107"/>
      <c r="I40" s="107"/>
      <c r="J40" s="107"/>
      <c r="K40" s="23"/>
      <c r="L40" s="23"/>
      <c r="M40" s="65"/>
    </row>
    <row r="41" spans="1:15" s="10" customFormat="1">
      <c r="A41" s="68"/>
      <c r="B41" s="132" t="s">
        <v>19</v>
      </c>
      <c r="C41" s="132"/>
      <c r="D41" s="132"/>
      <c r="E41" s="134" t="e">
        <f>SUM(E35:J35)-0.01</f>
        <v>#REF!</v>
      </c>
      <c r="F41" s="134"/>
      <c r="G41" s="134"/>
      <c r="H41" s="134"/>
      <c r="I41" s="134"/>
      <c r="J41" s="134"/>
      <c r="K41" s="28"/>
      <c r="L41" s="28"/>
      <c r="M41" s="67"/>
      <c r="N41" s="12" t="e">
        <f>#REF!/12</f>
        <v>#REF!</v>
      </c>
      <c r="O41" s="19" t="e">
        <f>E41-N41</f>
        <v>#REF!</v>
      </c>
    </row>
    <row r="43" spans="1:15">
      <c r="N43" s="18" t="e">
        <f>N41/3</f>
        <v>#REF!</v>
      </c>
    </row>
  </sheetData>
  <mergeCells count="10">
    <mergeCell ref="B1:J1"/>
    <mergeCell ref="B41:D41"/>
    <mergeCell ref="B35:D35"/>
    <mergeCell ref="B38:D38"/>
    <mergeCell ref="E41:J41"/>
    <mergeCell ref="B7:B8"/>
    <mergeCell ref="C7:C8"/>
    <mergeCell ref="D7:D8"/>
    <mergeCell ref="E7:J7"/>
    <mergeCell ref="B33:C33"/>
  </mergeCells>
  <phoneticPr fontId="11" type="noConversion"/>
  <printOptions horizontalCentered="1"/>
  <pageMargins left="0.59055118110236227" right="0.39370078740157483" top="1.5748031496062993" bottom="0.59055118110236227" header="0.39370078740157483" footer="0.39370078740157483"/>
  <pageSetup paperSize="9" scale="70" orientation="portrait" r:id="rId1"/>
  <headerFooter>
    <oddFooter>&amp;R&amp;"Arial,Normal"&amp;8Pág.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CRONOGRAMA - SEM DES</vt:lpstr>
      <vt:lpstr>'CRONOGRAMA - SEM DES'!Area_de_impressao</vt:lpstr>
      <vt:lpstr>ORÇAMENTO!Area_de_impressao</vt:lpstr>
      <vt:lpstr>'CRONOGRAMA - SEM DES'!Titulos_de_impressao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2023-02-01T14:03:29Z</dcterms:modified>
</cp:coreProperties>
</file>